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266957BB-9A35-4F93-AE1F-F053C963B1B3}" xr6:coauthVersionLast="47" xr6:coauthVersionMax="47" xr10:uidLastSave="{00000000-0000-0000-0000-000000000000}"/>
  <workbookProtection workbookAlgorithmName="SHA-512" workbookHashValue="tj3czy6p+K9rhlBxWNjJWUkEiGIHjTgDPGWYj9u2KcSV0yye2dOD+JhxHVaIrjun32TUUsvv12shE8ZVlG70/A==" workbookSaltValue="JQ7c22WaX9YY18hgy2PfkA==" workbookSpinCount="100000" lockStructure="1"/>
  <bookViews>
    <workbookView xWindow="-120" yWindow="-120" windowWidth="29040" windowHeight="15840" tabRatio="844" firstSheet="2" activeTab="2" xr2:uid="{1D1DF007-E105-4ABB-ADEC-9F62925D8F69}"/>
  </bookViews>
  <sheets>
    <sheet name="Qualitative assessment" sheetId="9" state="hidden" r:id="rId1"/>
    <sheet name="Financial KPIs" sheetId="8" state="hidden" r:id="rId2"/>
    <sheet name="Nefco Financials" sheetId="14" r:id="rId3"/>
    <sheet name="Sales pipeline specification" sheetId="10" r:id="rId4"/>
    <sheet name="Summary of sensitivity" sheetId="30" state="hidden" r:id="rId5"/>
    <sheet name="Sensitivity - Sales &gt;" sheetId="21" state="hidden" r:id="rId6"/>
    <sheet name="3. Sales - DSCR 1,0" sheetId="39" state="hidden" r:id="rId7"/>
    <sheet name="4. Sales - Cash at hand 0" sheetId="37" state="hidden" r:id="rId8"/>
    <sheet name="Sensitivity COGS &gt;" sheetId="22" state="hidden" r:id="rId9"/>
    <sheet name="1. COGS - DSCR 1,0" sheetId="42" state="hidden" r:id="rId10"/>
    <sheet name="4. COGS - Cash at hand 0" sheetId="41" state="hidden" r:id="rId11"/>
    <sheet name="Data validation (hidden)" sheetId="4" state="hidden" r:id="rId12"/>
  </sheets>
  <externalReferences>
    <externalReference r:id="rId13"/>
  </externalReferences>
  <definedNames>
    <definedName name="ALUMINIUM">#REF!</definedName>
    <definedName name="ALUMINIUMVAL">#REF!</definedName>
    <definedName name="COPPER">#REF!</definedName>
    <definedName name="COPPERVAL">#REF!</definedName>
    <definedName name="FXRATES">#REF!</definedName>
    <definedName name="IRATES">#REF!</definedName>
    <definedName name="PERIOD">[1]Summary!$A$3</definedName>
    <definedName name="SKALAR">[1]Summary!$A$4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0" i="14" l="1"/>
  <c r="G181" i="14"/>
  <c r="G182" i="14"/>
  <c r="G156" i="14"/>
  <c r="G161" i="14"/>
  <c r="G163" i="14"/>
  <c r="G164" i="14" s="1"/>
  <c r="G133" i="14"/>
  <c r="G134" i="14" s="1"/>
  <c r="G139" i="14"/>
  <c r="G102" i="14"/>
  <c r="G107" i="14"/>
  <c r="G109" i="14" s="1"/>
  <c r="G111" i="14" s="1"/>
  <c r="G77" i="14"/>
  <c r="G82" i="14"/>
  <c r="G86" i="14" s="1"/>
  <c r="G93" i="14"/>
  <c r="G27" i="14"/>
  <c r="G28" i="14" s="1"/>
  <c r="L132" i="41"/>
  <c r="K132" i="41"/>
  <c r="J132" i="41"/>
  <c r="I132" i="41"/>
  <c r="H132" i="41"/>
  <c r="G132" i="41"/>
  <c r="F132" i="41"/>
  <c r="E132" i="41"/>
  <c r="D132" i="41"/>
  <c r="L131" i="41"/>
  <c r="K131" i="41"/>
  <c r="J131" i="41"/>
  <c r="I131" i="41"/>
  <c r="H131" i="41"/>
  <c r="G131" i="41"/>
  <c r="F131" i="41"/>
  <c r="E131" i="41"/>
  <c r="D131" i="41"/>
  <c r="L132" i="42"/>
  <c r="K132" i="42"/>
  <c r="J132" i="42"/>
  <c r="I132" i="42"/>
  <c r="H132" i="42"/>
  <c r="G132" i="42"/>
  <c r="F132" i="42"/>
  <c r="E132" i="42"/>
  <c r="D132" i="42"/>
  <c r="L131" i="42"/>
  <c r="K131" i="42"/>
  <c r="J131" i="42"/>
  <c r="I131" i="42"/>
  <c r="H131" i="42"/>
  <c r="G131" i="42"/>
  <c r="F131" i="42"/>
  <c r="E131" i="42"/>
  <c r="D131" i="42"/>
  <c r="L132" i="37"/>
  <c r="K132" i="37"/>
  <c r="J132" i="37"/>
  <c r="I132" i="37"/>
  <c r="H132" i="37"/>
  <c r="G132" i="37"/>
  <c r="F132" i="37"/>
  <c r="E132" i="37"/>
  <c r="D132" i="37"/>
  <c r="L131" i="37"/>
  <c r="K131" i="37"/>
  <c r="J131" i="37"/>
  <c r="I131" i="37"/>
  <c r="H131" i="37"/>
  <c r="G131" i="37"/>
  <c r="F131" i="37"/>
  <c r="E131" i="37"/>
  <c r="D131" i="37"/>
  <c r="D132" i="39"/>
  <c r="E132" i="39"/>
  <c r="F132" i="39"/>
  <c r="G132" i="39"/>
  <c r="H132" i="39"/>
  <c r="I132" i="39"/>
  <c r="J132" i="39"/>
  <c r="K132" i="39"/>
  <c r="L132" i="39"/>
  <c r="L126" i="41"/>
  <c r="K126" i="41"/>
  <c r="J126" i="41"/>
  <c r="I126" i="41"/>
  <c r="H126" i="41"/>
  <c r="G126" i="41"/>
  <c r="F126" i="41"/>
  <c r="E126" i="41"/>
  <c r="D126" i="41"/>
  <c r="L125" i="41"/>
  <c r="K125" i="41"/>
  <c r="J125" i="41"/>
  <c r="I125" i="41"/>
  <c r="H125" i="41"/>
  <c r="G125" i="41"/>
  <c r="F125" i="41"/>
  <c r="E125" i="41"/>
  <c r="D125" i="41"/>
  <c r="L126" i="42"/>
  <c r="K126" i="42"/>
  <c r="J126" i="42"/>
  <c r="I126" i="42"/>
  <c r="H126" i="42"/>
  <c r="G126" i="42"/>
  <c r="F126" i="42"/>
  <c r="E126" i="42"/>
  <c r="D126" i="42"/>
  <c r="L125" i="42"/>
  <c r="K125" i="42"/>
  <c r="J125" i="42"/>
  <c r="I125" i="42"/>
  <c r="H125" i="42"/>
  <c r="G125" i="42"/>
  <c r="F125" i="42"/>
  <c r="E125" i="42"/>
  <c r="D125" i="42"/>
  <c r="L126" i="37"/>
  <c r="K126" i="37"/>
  <c r="J126" i="37"/>
  <c r="I126" i="37"/>
  <c r="H126" i="37"/>
  <c r="G126" i="37"/>
  <c r="F126" i="37"/>
  <c r="E126" i="37"/>
  <c r="D126" i="37"/>
  <c r="L125" i="37"/>
  <c r="K125" i="37"/>
  <c r="J125" i="37"/>
  <c r="I125" i="37"/>
  <c r="H125" i="37"/>
  <c r="G125" i="37"/>
  <c r="F125" i="37"/>
  <c r="E125" i="37"/>
  <c r="D125" i="37"/>
  <c r="D126" i="39"/>
  <c r="E126" i="39"/>
  <c r="F126" i="39"/>
  <c r="G126" i="39"/>
  <c r="H126" i="39"/>
  <c r="I126" i="39"/>
  <c r="J126" i="39"/>
  <c r="K126" i="39"/>
  <c r="L126" i="39"/>
  <c r="M139" i="14"/>
  <c r="L139" i="14"/>
  <c r="K139" i="14"/>
  <c r="J139" i="14"/>
  <c r="I139" i="14"/>
  <c r="H139" i="14"/>
  <c r="F139" i="14"/>
  <c r="E139" i="14"/>
  <c r="D139" i="14"/>
  <c r="L52" i="8"/>
  <c r="K52" i="8"/>
  <c r="J52" i="8"/>
  <c r="I52" i="8"/>
  <c r="H52" i="8"/>
  <c r="G52" i="8"/>
  <c r="F52" i="8"/>
  <c r="E52" i="8"/>
  <c r="D52" i="8"/>
  <c r="N62" i="8"/>
  <c r="B8" i="8"/>
  <c r="B9" i="8" s="1"/>
  <c r="B10" i="8" s="1"/>
  <c r="B13" i="8" s="1"/>
  <c r="B14" i="8" s="1"/>
  <c r="B15" i="8" s="1"/>
  <c r="D156" i="14"/>
  <c r="D93" i="14"/>
  <c r="M82" i="14"/>
  <c r="L82" i="14"/>
  <c r="K82" i="14"/>
  <c r="J82" i="14"/>
  <c r="I82" i="14"/>
  <c r="H82" i="14"/>
  <c r="F82" i="14"/>
  <c r="E82" i="14"/>
  <c r="D82" i="14"/>
  <c r="D33" i="8"/>
  <c r="E33" i="8"/>
  <c r="F33" i="8"/>
  <c r="G33" i="8"/>
  <c r="H33" i="8"/>
  <c r="I33" i="8"/>
  <c r="J33" i="8"/>
  <c r="K33" i="8"/>
  <c r="L33" i="8"/>
  <c r="D34" i="8"/>
  <c r="E34" i="8"/>
  <c r="F34" i="8"/>
  <c r="G34" i="8"/>
  <c r="H34" i="8"/>
  <c r="I34" i="8"/>
  <c r="J34" i="8"/>
  <c r="K34" i="8"/>
  <c r="L34" i="8"/>
  <c r="E18" i="14"/>
  <c r="E116" i="42" s="1"/>
  <c r="B155" i="42"/>
  <c r="B156" i="42" s="1"/>
  <c r="B157" i="42" s="1"/>
  <c r="B158" i="42" s="1"/>
  <c r="B159" i="42" s="1"/>
  <c r="B161" i="42" s="1"/>
  <c r="B162" i="42" s="1"/>
  <c r="B164" i="42" s="1"/>
  <c r="B151" i="42"/>
  <c r="D150" i="42"/>
  <c r="L147" i="42"/>
  <c r="K147" i="42"/>
  <c r="J147" i="42"/>
  <c r="I147" i="42"/>
  <c r="H147" i="42"/>
  <c r="G147" i="42"/>
  <c r="F147" i="42"/>
  <c r="D147" i="42"/>
  <c r="B147" i="42"/>
  <c r="B148" i="42" s="1"/>
  <c r="L146" i="42"/>
  <c r="K146" i="42"/>
  <c r="J146" i="42"/>
  <c r="I146" i="42"/>
  <c r="H146" i="42"/>
  <c r="G146" i="42"/>
  <c r="F146" i="42"/>
  <c r="E146" i="42"/>
  <c r="D146" i="42"/>
  <c r="B143" i="42"/>
  <c r="E142" i="42"/>
  <c r="D142" i="42"/>
  <c r="L141" i="42"/>
  <c r="K141" i="42"/>
  <c r="J141" i="42"/>
  <c r="I141" i="42"/>
  <c r="H141" i="42"/>
  <c r="E141" i="42"/>
  <c r="D141" i="42"/>
  <c r="B141" i="42"/>
  <c r="B142" i="42" s="1"/>
  <c r="L140" i="42"/>
  <c r="K140" i="42"/>
  <c r="J140" i="42"/>
  <c r="I140" i="42"/>
  <c r="H140" i="42"/>
  <c r="E140" i="42"/>
  <c r="D140" i="42"/>
  <c r="E137" i="42"/>
  <c r="D137" i="42"/>
  <c r="B137" i="42"/>
  <c r="B138" i="42" s="1"/>
  <c r="E134" i="42"/>
  <c r="D134" i="42"/>
  <c r="B127" i="42"/>
  <c r="B128" i="42" s="1"/>
  <c r="B122" i="42"/>
  <c r="F120" i="42"/>
  <c r="B120" i="42"/>
  <c r="B121" i="42" s="1"/>
  <c r="D116" i="42"/>
  <c r="B105" i="42"/>
  <c r="B163" i="42" s="1"/>
  <c r="B106" i="42" s="1"/>
  <c r="B107" i="42" s="1"/>
  <c r="D96" i="42"/>
  <c r="B96" i="42"/>
  <c r="B97" i="42" s="1"/>
  <c r="B99" i="42" s="1"/>
  <c r="B101" i="42" s="1"/>
  <c r="D95" i="42"/>
  <c r="D94" i="42"/>
  <c r="L91" i="42"/>
  <c r="K91" i="42"/>
  <c r="J91" i="42"/>
  <c r="I91" i="42"/>
  <c r="H91" i="42"/>
  <c r="D91" i="42"/>
  <c r="L90" i="42"/>
  <c r="K90" i="42"/>
  <c r="J90" i="42"/>
  <c r="I90" i="42"/>
  <c r="H90" i="42"/>
  <c r="D90" i="42"/>
  <c r="D89" i="42"/>
  <c r="B89" i="42"/>
  <c r="B90" i="42" s="1"/>
  <c r="B91" i="42" s="1"/>
  <c r="B92" i="42" s="1"/>
  <c r="D88" i="42"/>
  <c r="D85" i="42"/>
  <c r="D80" i="42"/>
  <c r="E81" i="42"/>
  <c r="D81" i="42"/>
  <c r="B81" i="42"/>
  <c r="B82" i="42" s="1"/>
  <c r="B80" i="42" s="1"/>
  <c r="B83" i="42" s="1"/>
  <c r="D79" i="42"/>
  <c r="B76" i="42"/>
  <c r="D74" i="42"/>
  <c r="D71" i="42"/>
  <c r="B71" i="42"/>
  <c r="B72" i="42" s="1"/>
  <c r="D70" i="42"/>
  <c r="D69" i="42"/>
  <c r="D66" i="42"/>
  <c r="D65" i="42"/>
  <c r="D64" i="42"/>
  <c r="B64" i="42"/>
  <c r="B65" i="42" s="1"/>
  <c r="B66" i="42" s="1"/>
  <c r="B67" i="42" s="1"/>
  <c r="D61" i="42"/>
  <c r="F58" i="42"/>
  <c r="E58" i="42"/>
  <c r="D58" i="42"/>
  <c r="H57" i="42"/>
  <c r="G57" i="42"/>
  <c r="F57" i="42"/>
  <c r="E57" i="42"/>
  <c r="D57" i="42"/>
  <c r="F56" i="42"/>
  <c r="E56" i="42"/>
  <c r="D56" i="42"/>
  <c r="L55" i="42"/>
  <c r="K55" i="42"/>
  <c r="J55" i="42"/>
  <c r="I55" i="42"/>
  <c r="H55" i="42"/>
  <c r="G55" i="42"/>
  <c r="F55" i="42"/>
  <c r="E55" i="42"/>
  <c r="D55" i="42"/>
  <c r="F54" i="42"/>
  <c r="E54" i="42"/>
  <c r="D54" i="42"/>
  <c r="L53" i="42"/>
  <c r="K53" i="42"/>
  <c r="J53" i="42"/>
  <c r="I53" i="42"/>
  <c r="H53" i="42"/>
  <c r="G53" i="42"/>
  <c r="F53" i="42"/>
  <c r="E53" i="42"/>
  <c r="D53" i="42"/>
  <c r="F52" i="42"/>
  <c r="E52" i="42"/>
  <c r="D52" i="42"/>
  <c r="L51" i="42"/>
  <c r="K51" i="42"/>
  <c r="J51" i="42"/>
  <c r="I51" i="42"/>
  <c r="H51" i="42"/>
  <c r="B44" i="42"/>
  <c r="B45" i="42" s="1"/>
  <c r="B46" i="42" s="1"/>
  <c r="B47" i="42" s="1"/>
  <c r="B48" i="42" s="1"/>
  <c r="B49" i="42" s="1"/>
  <c r="L38" i="42"/>
  <c r="L121" i="42" s="1"/>
  <c r="K38" i="42"/>
  <c r="K121" i="42" s="1"/>
  <c r="J38" i="42"/>
  <c r="J121" i="42" s="1"/>
  <c r="I38" i="42"/>
  <c r="H38" i="42"/>
  <c r="H121" i="42" s="1"/>
  <c r="G38" i="42"/>
  <c r="G121" i="42" s="1"/>
  <c r="F38" i="42"/>
  <c r="E38" i="42"/>
  <c r="E37" i="42"/>
  <c r="D37" i="42"/>
  <c r="B37" i="42"/>
  <c r="B38" i="42" s="1"/>
  <c r="B39" i="42" s="1"/>
  <c r="E36" i="42"/>
  <c r="D36" i="42"/>
  <c r="D32" i="42"/>
  <c r="B32" i="42"/>
  <c r="B33" i="42" s="1"/>
  <c r="B34" i="42" s="1"/>
  <c r="E31" i="42"/>
  <c r="D31" i="42"/>
  <c r="B29" i="42"/>
  <c r="D28" i="42"/>
  <c r="D25" i="42"/>
  <c r="D24" i="42"/>
  <c r="F23" i="42"/>
  <c r="E23" i="42"/>
  <c r="D23" i="42"/>
  <c r="B23" i="42"/>
  <c r="B24" i="42" s="1"/>
  <c r="B25" i="42" s="1"/>
  <c r="B26" i="42" s="1"/>
  <c r="D20" i="42"/>
  <c r="D17" i="42"/>
  <c r="D16" i="42"/>
  <c r="D14" i="42"/>
  <c r="B155" i="41"/>
  <c r="B156" i="41" s="1"/>
  <c r="B157" i="41" s="1"/>
  <c r="B158" i="41" s="1"/>
  <c r="B159" i="41" s="1"/>
  <c r="B161" i="41" s="1"/>
  <c r="B162" i="41" s="1"/>
  <c r="B164" i="41" s="1"/>
  <c r="B151" i="41"/>
  <c r="D150" i="41"/>
  <c r="L147" i="41"/>
  <c r="K147" i="41"/>
  <c r="J147" i="41"/>
  <c r="I147" i="41"/>
  <c r="H147" i="41"/>
  <c r="G147" i="41"/>
  <c r="F147" i="41"/>
  <c r="D147" i="41"/>
  <c r="B147" i="41"/>
  <c r="B148" i="41" s="1"/>
  <c r="L146" i="41"/>
  <c r="K146" i="41"/>
  <c r="J146" i="41"/>
  <c r="I146" i="41"/>
  <c r="H146" i="41"/>
  <c r="G146" i="41"/>
  <c r="F146" i="41"/>
  <c r="E146" i="41"/>
  <c r="D146" i="41"/>
  <c r="B143" i="41"/>
  <c r="E142" i="41"/>
  <c r="D142" i="41"/>
  <c r="L141" i="41"/>
  <c r="K141" i="41"/>
  <c r="J141" i="41"/>
  <c r="I141" i="41"/>
  <c r="H141" i="41"/>
  <c r="E141" i="41"/>
  <c r="D141" i="41"/>
  <c r="B141" i="41"/>
  <c r="B142" i="41" s="1"/>
  <c r="L140" i="41"/>
  <c r="K140" i="41"/>
  <c r="J140" i="41"/>
  <c r="I140" i="41"/>
  <c r="H140" i="41"/>
  <c r="E140" i="41"/>
  <c r="D140" i="41"/>
  <c r="E137" i="41"/>
  <c r="D137" i="41"/>
  <c r="B137" i="41"/>
  <c r="B138" i="41" s="1"/>
  <c r="E134" i="41"/>
  <c r="D134" i="41"/>
  <c r="B127" i="41"/>
  <c r="B128" i="41" s="1"/>
  <c r="B122" i="41"/>
  <c r="F120" i="41"/>
  <c r="B120" i="41"/>
  <c r="B121" i="41" s="1"/>
  <c r="D116" i="41"/>
  <c r="B105" i="41"/>
  <c r="B163" i="41" s="1"/>
  <c r="B106" i="41" s="1"/>
  <c r="B107" i="41" s="1"/>
  <c r="D96" i="41"/>
  <c r="B96" i="41"/>
  <c r="B97" i="41" s="1"/>
  <c r="B99" i="41" s="1"/>
  <c r="B101" i="41" s="1"/>
  <c r="D95" i="41"/>
  <c r="D94" i="41"/>
  <c r="L91" i="41"/>
  <c r="K91" i="41"/>
  <c r="J91" i="41"/>
  <c r="I91" i="41"/>
  <c r="H91" i="41"/>
  <c r="D91" i="41"/>
  <c r="L90" i="41"/>
  <c r="K90" i="41"/>
  <c r="J90" i="41"/>
  <c r="I90" i="41"/>
  <c r="H90" i="41"/>
  <c r="D90" i="41"/>
  <c r="D89" i="41"/>
  <c r="B89" i="41"/>
  <c r="B90" i="41" s="1"/>
  <c r="B91" i="41" s="1"/>
  <c r="B92" i="41" s="1"/>
  <c r="D88" i="41"/>
  <c r="D85" i="41"/>
  <c r="D80" i="41"/>
  <c r="E81" i="41"/>
  <c r="D81" i="41"/>
  <c r="B81" i="41"/>
  <c r="B82" i="41" s="1"/>
  <c r="B80" i="41" s="1"/>
  <c r="B83" i="41" s="1"/>
  <c r="D79" i="41"/>
  <c r="B76" i="41"/>
  <c r="D74" i="41"/>
  <c r="D71" i="41"/>
  <c r="B71" i="41"/>
  <c r="B72" i="41" s="1"/>
  <c r="D70" i="41"/>
  <c r="D69" i="41"/>
  <c r="D66" i="41"/>
  <c r="D65" i="41"/>
  <c r="D64" i="41"/>
  <c r="B64" i="41"/>
  <c r="B65" i="41" s="1"/>
  <c r="B66" i="41" s="1"/>
  <c r="B67" i="41" s="1"/>
  <c r="D61" i="41"/>
  <c r="F58" i="41"/>
  <c r="E58" i="41"/>
  <c r="D58" i="41"/>
  <c r="H57" i="41"/>
  <c r="G57" i="41"/>
  <c r="F57" i="41"/>
  <c r="E57" i="41"/>
  <c r="D57" i="41"/>
  <c r="F56" i="41"/>
  <c r="E56" i="41"/>
  <c r="D56" i="41"/>
  <c r="L55" i="41"/>
  <c r="K55" i="41"/>
  <c r="J55" i="41"/>
  <c r="I55" i="41"/>
  <c r="H55" i="41"/>
  <c r="G55" i="41"/>
  <c r="F55" i="41"/>
  <c r="E55" i="41"/>
  <c r="D55" i="41"/>
  <c r="F54" i="41"/>
  <c r="E54" i="41"/>
  <c r="D54" i="41"/>
  <c r="L53" i="41"/>
  <c r="K53" i="41"/>
  <c r="J53" i="41"/>
  <c r="I53" i="41"/>
  <c r="H53" i="41"/>
  <c r="G53" i="41"/>
  <c r="F53" i="41"/>
  <c r="E53" i="41"/>
  <c r="D53" i="41"/>
  <c r="F52" i="41"/>
  <c r="E52" i="41"/>
  <c r="D52" i="41"/>
  <c r="L51" i="41"/>
  <c r="K51" i="41"/>
  <c r="J51" i="41"/>
  <c r="I51" i="41"/>
  <c r="H51" i="41"/>
  <c r="B44" i="41"/>
  <c r="B45" i="41" s="1"/>
  <c r="B46" i="41" s="1"/>
  <c r="B47" i="41" s="1"/>
  <c r="B48" i="41" s="1"/>
  <c r="B49" i="41" s="1"/>
  <c r="L38" i="41"/>
  <c r="L121" i="41" s="1"/>
  <c r="K38" i="41"/>
  <c r="K121" i="41" s="1"/>
  <c r="J38" i="41"/>
  <c r="J121" i="41" s="1"/>
  <c r="I38" i="41"/>
  <c r="H38" i="41"/>
  <c r="H121" i="41" s="1"/>
  <c r="G38" i="41"/>
  <c r="G121" i="41" s="1"/>
  <c r="F38" i="41"/>
  <c r="E38" i="41"/>
  <c r="E37" i="41"/>
  <c r="D37" i="41"/>
  <c r="B37" i="41"/>
  <c r="B38" i="41" s="1"/>
  <c r="B39" i="41" s="1"/>
  <c r="E36" i="41"/>
  <c r="D36" i="41"/>
  <c r="D32" i="41"/>
  <c r="B32" i="41"/>
  <c r="B33" i="41" s="1"/>
  <c r="B34" i="41" s="1"/>
  <c r="E31" i="41"/>
  <c r="D31" i="41"/>
  <c r="B29" i="41"/>
  <c r="D28" i="41"/>
  <c r="D25" i="41"/>
  <c r="D24" i="41"/>
  <c r="F23" i="41"/>
  <c r="E23" i="41"/>
  <c r="D23" i="41"/>
  <c r="B23" i="41"/>
  <c r="B24" i="41" s="1"/>
  <c r="B25" i="41" s="1"/>
  <c r="B26" i="41" s="1"/>
  <c r="D20" i="41"/>
  <c r="D17" i="41"/>
  <c r="D16" i="41"/>
  <c r="D14" i="41"/>
  <c r="B155" i="39"/>
  <c r="B156" i="39" s="1"/>
  <c r="B157" i="39" s="1"/>
  <c r="B158" i="39" s="1"/>
  <c r="B159" i="39" s="1"/>
  <c r="B161" i="39" s="1"/>
  <c r="B162" i="39" s="1"/>
  <c r="B164" i="39" s="1"/>
  <c r="B151" i="39"/>
  <c r="D150" i="39"/>
  <c r="L147" i="39"/>
  <c r="K147" i="39"/>
  <c r="J147" i="39"/>
  <c r="I147" i="39"/>
  <c r="H147" i="39"/>
  <c r="G147" i="39"/>
  <c r="F147" i="39"/>
  <c r="D147" i="39"/>
  <c r="B147" i="39"/>
  <c r="B148" i="39" s="1"/>
  <c r="L146" i="39"/>
  <c r="K146" i="39"/>
  <c r="J146" i="39"/>
  <c r="I146" i="39"/>
  <c r="H146" i="39"/>
  <c r="G146" i="39"/>
  <c r="F146" i="39"/>
  <c r="E146" i="39"/>
  <c r="D146" i="39"/>
  <c r="B143" i="39"/>
  <c r="E142" i="39"/>
  <c r="D142" i="39"/>
  <c r="L141" i="39"/>
  <c r="K141" i="39"/>
  <c r="J141" i="39"/>
  <c r="I141" i="39"/>
  <c r="H141" i="39"/>
  <c r="E141" i="39"/>
  <c r="D141" i="39"/>
  <c r="B141" i="39"/>
  <c r="B142" i="39" s="1"/>
  <c r="L140" i="39"/>
  <c r="K140" i="39"/>
  <c r="J140" i="39"/>
  <c r="I140" i="39"/>
  <c r="H140" i="39"/>
  <c r="E140" i="39"/>
  <c r="D140" i="39"/>
  <c r="E137" i="39"/>
  <c r="D137" i="39"/>
  <c r="B137" i="39"/>
  <c r="B138" i="39" s="1"/>
  <c r="E134" i="39"/>
  <c r="D134" i="39"/>
  <c r="J131" i="39"/>
  <c r="D131" i="39"/>
  <c r="B127" i="39"/>
  <c r="B128" i="39" s="1"/>
  <c r="B122" i="39"/>
  <c r="F120" i="39"/>
  <c r="B120" i="39"/>
  <c r="B121" i="39" s="1"/>
  <c r="D116" i="39"/>
  <c r="B105" i="39"/>
  <c r="B163" i="39" s="1"/>
  <c r="B106" i="39" s="1"/>
  <c r="B107" i="39" s="1"/>
  <c r="D96" i="39"/>
  <c r="B96" i="39"/>
  <c r="B97" i="39" s="1"/>
  <c r="B99" i="39" s="1"/>
  <c r="B101" i="39" s="1"/>
  <c r="D95" i="39"/>
  <c r="D94" i="39"/>
  <c r="L91" i="39"/>
  <c r="K91" i="39"/>
  <c r="J91" i="39"/>
  <c r="I91" i="39"/>
  <c r="H91" i="39"/>
  <c r="D91" i="39"/>
  <c r="L90" i="39"/>
  <c r="K90" i="39"/>
  <c r="J90" i="39"/>
  <c r="I90" i="39"/>
  <c r="H90" i="39"/>
  <c r="D90" i="39"/>
  <c r="D89" i="39"/>
  <c r="B89" i="39"/>
  <c r="B90" i="39" s="1"/>
  <c r="B91" i="39" s="1"/>
  <c r="B92" i="39" s="1"/>
  <c r="D88" i="39"/>
  <c r="D85" i="39"/>
  <c r="D80" i="39"/>
  <c r="E81" i="39"/>
  <c r="D81" i="39"/>
  <c r="B81" i="39"/>
  <c r="B82" i="39" s="1"/>
  <c r="B80" i="39" s="1"/>
  <c r="B83" i="39" s="1"/>
  <c r="D79" i="39"/>
  <c r="B76" i="39"/>
  <c r="D74" i="39"/>
  <c r="D71" i="39"/>
  <c r="B71" i="39"/>
  <c r="B72" i="39" s="1"/>
  <c r="D70" i="39"/>
  <c r="D69" i="39"/>
  <c r="D66" i="39"/>
  <c r="D65" i="39"/>
  <c r="D64" i="39"/>
  <c r="B64" i="39"/>
  <c r="B65" i="39" s="1"/>
  <c r="B66" i="39" s="1"/>
  <c r="B67" i="39" s="1"/>
  <c r="D61" i="39"/>
  <c r="F58" i="39"/>
  <c r="E58" i="39"/>
  <c r="D58" i="39"/>
  <c r="H57" i="39"/>
  <c r="G57" i="39"/>
  <c r="F57" i="39"/>
  <c r="E57" i="39"/>
  <c r="D57" i="39"/>
  <c r="F56" i="39"/>
  <c r="E56" i="39"/>
  <c r="D56" i="39"/>
  <c r="L55" i="39"/>
  <c r="K55" i="39"/>
  <c r="J55" i="39"/>
  <c r="I55" i="39"/>
  <c r="H55" i="39"/>
  <c r="G55" i="39"/>
  <c r="F55" i="39"/>
  <c r="E55" i="39"/>
  <c r="D55" i="39"/>
  <c r="F54" i="39"/>
  <c r="E54" i="39"/>
  <c r="D54" i="39"/>
  <c r="L53" i="39"/>
  <c r="K53" i="39"/>
  <c r="J53" i="39"/>
  <c r="I53" i="39"/>
  <c r="H53" i="39"/>
  <c r="G53" i="39"/>
  <c r="F53" i="39"/>
  <c r="E53" i="39"/>
  <c r="D53" i="39"/>
  <c r="F52" i="39"/>
  <c r="E52" i="39"/>
  <c r="D52" i="39"/>
  <c r="L51" i="39"/>
  <c r="K51" i="39"/>
  <c r="J51" i="39"/>
  <c r="I51" i="39"/>
  <c r="H51" i="39"/>
  <c r="B44" i="39"/>
  <c r="B45" i="39" s="1"/>
  <c r="B46" i="39" s="1"/>
  <c r="B47" i="39" s="1"/>
  <c r="B48" i="39" s="1"/>
  <c r="B49" i="39" s="1"/>
  <c r="L38" i="39"/>
  <c r="L121" i="39" s="1"/>
  <c r="K38" i="39"/>
  <c r="K121" i="39" s="1"/>
  <c r="J38" i="39"/>
  <c r="J121" i="39" s="1"/>
  <c r="I38" i="39"/>
  <c r="H38" i="39"/>
  <c r="H121" i="39" s="1"/>
  <c r="G38" i="39"/>
  <c r="G121" i="39" s="1"/>
  <c r="F38" i="39"/>
  <c r="E38" i="39"/>
  <c r="E37" i="39"/>
  <c r="D37" i="39"/>
  <c r="B37" i="39"/>
  <c r="B38" i="39" s="1"/>
  <c r="B39" i="39" s="1"/>
  <c r="E36" i="39"/>
  <c r="D36" i="39"/>
  <c r="D32" i="39"/>
  <c r="B32" i="39"/>
  <c r="B33" i="39" s="1"/>
  <c r="B34" i="39" s="1"/>
  <c r="E31" i="39"/>
  <c r="D31" i="39"/>
  <c r="B29" i="39"/>
  <c r="D28" i="39"/>
  <c r="D25" i="39"/>
  <c r="D24" i="39"/>
  <c r="F23" i="39"/>
  <c r="E23" i="39"/>
  <c r="D23" i="39"/>
  <c r="B23" i="39"/>
  <c r="B24" i="39" s="1"/>
  <c r="B25" i="39" s="1"/>
  <c r="B26" i="39" s="1"/>
  <c r="D20" i="39"/>
  <c r="D17" i="39"/>
  <c r="D16" i="39"/>
  <c r="D14" i="39"/>
  <c r="B155" i="37"/>
  <c r="B156" i="37" s="1"/>
  <c r="B157" i="37" s="1"/>
  <c r="B158" i="37" s="1"/>
  <c r="B159" i="37" s="1"/>
  <c r="B161" i="37" s="1"/>
  <c r="B162" i="37" s="1"/>
  <c r="B164" i="37" s="1"/>
  <c r="B151" i="37"/>
  <c r="D150" i="37"/>
  <c r="L147" i="37"/>
  <c r="K147" i="37"/>
  <c r="J147" i="37"/>
  <c r="I147" i="37"/>
  <c r="H147" i="37"/>
  <c r="G147" i="37"/>
  <c r="F147" i="37"/>
  <c r="D147" i="37"/>
  <c r="B147" i="37"/>
  <c r="B148" i="37" s="1"/>
  <c r="L146" i="37"/>
  <c r="K146" i="37"/>
  <c r="J146" i="37"/>
  <c r="I146" i="37"/>
  <c r="H146" i="37"/>
  <c r="G146" i="37"/>
  <c r="F146" i="37"/>
  <c r="E146" i="37"/>
  <c r="D146" i="37"/>
  <c r="B143" i="37"/>
  <c r="E142" i="37"/>
  <c r="D142" i="37"/>
  <c r="L141" i="37"/>
  <c r="K141" i="37"/>
  <c r="J141" i="37"/>
  <c r="I141" i="37"/>
  <c r="H141" i="37"/>
  <c r="E141" i="37"/>
  <c r="D141" i="37"/>
  <c r="B141" i="37"/>
  <c r="B142" i="37" s="1"/>
  <c r="L140" i="37"/>
  <c r="K140" i="37"/>
  <c r="J140" i="37"/>
  <c r="I140" i="37"/>
  <c r="H140" i="37"/>
  <c r="E140" i="37"/>
  <c r="D140" i="37"/>
  <c r="E137" i="37"/>
  <c r="D137" i="37"/>
  <c r="B137" i="37"/>
  <c r="B138" i="37" s="1"/>
  <c r="E134" i="37"/>
  <c r="D134" i="37"/>
  <c r="B127" i="37"/>
  <c r="B128" i="37" s="1"/>
  <c r="B122" i="37"/>
  <c r="F120" i="37"/>
  <c r="B120" i="37"/>
  <c r="B121" i="37" s="1"/>
  <c r="D116" i="37"/>
  <c r="B105" i="37"/>
  <c r="B163" i="37" s="1"/>
  <c r="B106" i="37" s="1"/>
  <c r="B107" i="37" s="1"/>
  <c r="D96" i="37"/>
  <c r="B96" i="37"/>
  <c r="B97" i="37" s="1"/>
  <c r="B99" i="37" s="1"/>
  <c r="B101" i="37" s="1"/>
  <c r="D95" i="37"/>
  <c r="D94" i="37"/>
  <c r="L91" i="37"/>
  <c r="K91" i="37"/>
  <c r="J91" i="37"/>
  <c r="I91" i="37"/>
  <c r="H91" i="37"/>
  <c r="D91" i="37"/>
  <c r="L90" i="37"/>
  <c r="K90" i="37"/>
  <c r="J90" i="37"/>
  <c r="I90" i="37"/>
  <c r="H90" i="37"/>
  <c r="D90" i="37"/>
  <c r="D89" i="37"/>
  <c r="B89" i="37"/>
  <c r="B90" i="37" s="1"/>
  <c r="B91" i="37" s="1"/>
  <c r="B92" i="37" s="1"/>
  <c r="D88" i="37"/>
  <c r="D85" i="37"/>
  <c r="D80" i="37"/>
  <c r="E81" i="37"/>
  <c r="D81" i="37"/>
  <c r="B81" i="37"/>
  <c r="B82" i="37" s="1"/>
  <c r="B80" i="37" s="1"/>
  <c r="B83" i="37" s="1"/>
  <c r="D79" i="37"/>
  <c r="B76" i="37"/>
  <c r="D74" i="37"/>
  <c r="D71" i="37"/>
  <c r="B71" i="37"/>
  <c r="B72" i="37" s="1"/>
  <c r="D70" i="37"/>
  <c r="D69" i="37"/>
  <c r="D66" i="37"/>
  <c r="D65" i="37"/>
  <c r="D64" i="37"/>
  <c r="B64" i="37"/>
  <c r="B65" i="37" s="1"/>
  <c r="B66" i="37" s="1"/>
  <c r="B67" i="37" s="1"/>
  <c r="D61" i="37"/>
  <c r="F58" i="37"/>
  <c r="E58" i="37"/>
  <c r="D58" i="37"/>
  <c r="H57" i="37"/>
  <c r="G57" i="37"/>
  <c r="F57" i="37"/>
  <c r="E57" i="37"/>
  <c r="D57" i="37"/>
  <c r="F56" i="37"/>
  <c r="E56" i="37"/>
  <c r="D56" i="37"/>
  <c r="L55" i="37"/>
  <c r="K55" i="37"/>
  <c r="J55" i="37"/>
  <c r="I55" i="37"/>
  <c r="H55" i="37"/>
  <c r="G55" i="37"/>
  <c r="F55" i="37"/>
  <c r="E55" i="37"/>
  <c r="D55" i="37"/>
  <c r="F54" i="37"/>
  <c r="E54" i="37"/>
  <c r="D54" i="37"/>
  <c r="L53" i="37"/>
  <c r="K53" i="37"/>
  <c r="J53" i="37"/>
  <c r="I53" i="37"/>
  <c r="H53" i="37"/>
  <c r="G53" i="37"/>
  <c r="F53" i="37"/>
  <c r="E53" i="37"/>
  <c r="D53" i="37"/>
  <c r="F52" i="37"/>
  <c r="E52" i="37"/>
  <c r="D52" i="37"/>
  <c r="L51" i="37"/>
  <c r="K51" i="37"/>
  <c r="J51" i="37"/>
  <c r="I51" i="37"/>
  <c r="H51" i="37"/>
  <c r="B44" i="37"/>
  <c r="B45" i="37" s="1"/>
  <c r="B46" i="37" s="1"/>
  <c r="B47" i="37" s="1"/>
  <c r="B48" i="37" s="1"/>
  <c r="B49" i="37" s="1"/>
  <c r="L38" i="37"/>
  <c r="L121" i="37" s="1"/>
  <c r="K38" i="37"/>
  <c r="K121" i="37" s="1"/>
  <c r="J38" i="37"/>
  <c r="J121" i="37" s="1"/>
  <c r="I38" i="37"/>
  <c r="H38" i="37"/>
  <c r="H121" i="37" s="1"/>
  <c r="G38" i="37"/>
  <c r="G121" i="37" s="1"/>
  <c r="F38" i="37"/>
  <c r="E38" i="37"/>
  <c r="E37" i="37"/>
  <c r="D37" i="37"/>
  <c r="B37" i="37"/>
  <c r="B38" i="37" s="1"/>
  <c r="B39" i="37" s="1"/>
  <c r="E36" i="37"/>
  <c r="D36" i="37"/>
  <c r="D32" i="37"/>
  <c r="B32" i="37"/>
  <c r="B33" i="37" s="1"/>
  <c r="B34" i="37" s="1"/>
  <c r="E31" i="37"/>
  <c r="D31" i="37"/>
  <c r="B29" i="37"/>
  <c r="D28" i="37"/>
  <c r="D25" i="37"/>
  <c r="D24" i="37"/>
  <c r="F23" i="37"/>
  <c r="E23" i="37"/>
  <c r="D23" i="37"/>
  <c r="B23" i="37"/>
  <c r="B24" i="37" s="1"/>
  <c r="B25" i="37" s="1"/>
  <c r="B26" i="37" s="1"/>
  <c r="D20" i="37"/>
  <c r="D17" i="37"/>
  <c r="D16" i="37"/>
  <c r="D14" i="37"/>
  <c r="G140" i="14" l="1"/>
  <c r="G141" i="14" s="1"/>
  <c r="G35" i="14"/>
  <c r="G36" i="14" s="1"/>
  <c r="E61" i="37"/>
  <c r="E116" i="37"/>
  <c r="E14" i="39"/>
  <c r="E61" i="39"/>
  <c r="E14" i="37"/>
  <c r="E61" i="41"/>
  <c r="E116" i="39"/>
  <c r="E14" i="41"/>
  <c r="E116" i="41"/>
  <c r="D108" i="39"/>
  <c r="D18" i="42"/>
  <c r="D44" i="42" s="1"/>
  <c r="D67" i="41"/>
  <c r="D110" i="41"/>
  <c r="F18" i="14"/>
  <c r="E14" i="42"/>
  <c r="E61" i="42"/>
  <c r="D97" i="42"/>
  <c r="D97" i="41"/>
  <c r="D97" i="39"/>
  <c r="D97" i="37"/>
  <c r="D107" i="42"/>
  <c r="D105" i="42"/>
  <c r="D72" i="42"/>
  <c r="D107" i="39"/>
  <c r="D108" i="41"/>
  <c r="D49" i="37"/>
  <c r="D18" i="37"/>
  <c r="D44" i="37" s="1"/>
  <c r="D67" i="37"/>
  <c r="D92" i="37"/>
  <c r="D109" i="39"/>
  <c r="D67" i="39"/>
  <c r="D72" i="39"/>
  <c r="D92" i="39"/>
  <c r="D92" i="41"/>
  <c r="D111" i="37"/>
  <c r="D112" i="37" s="1"/>
  <c r="D106" i="41"/>
  <c r="D111" i="41"/>
  <c r="D112" i="41" s="1"/>
  <c r="D49" i="41"/>
  <c r="D92" i="42"/>
  <c r="D111" i="42"/>
  <c r="D112" i="42" s="1"/>
  <c r="D106" i="42"/>
  <c r="D110" i="42"/>
  <c r="D109" i="42"/>
  <c r="D49" i="42"/>
  <c r="D108" i="42"/>
  <c r="D67" i="42"/>
  <c r="D105" i="41"/>
  <c r="D107" i="41"/>
  <c r="D72" i="41"/>
  <c r="D109" i="41"/>
  <c r="D18" i="41"/>
  <c r="D44" i="41" s="1"/>
  <c r="D105" i="39"/>
  <c r="D111" i="39"/>
  <c r="D112" i="39" s="1"/>
  <c r="D18" i="39"/>
  <c r="D44" i="39" s="1"/>
  <c r="D106" i="39"/>
  <c r="D49" i="39"/>
  <c r="D110" i="39"/>
  <c r="D110" i="37"/>
  <c r="D109" i="37"/>
  <c r="D72" i="37"/>
  <c r="D76" i="37" s="1"/>
  <c r="D105" i="37"/>
  <c r="D107" i="37"/>
  <c r="D106" i="37"/>
  <c r="D108" i="37"/>
  <c r="G39" i="14" l="1"/>
  <c r="G43" i="14" s="1"/>
  <c r="G48" i="14" s="1"/>
  <c r="G49" i="14" s="1"/>
  <c r="D99" i="41"/>
  <c r="D76" i="41"/>
  <c r="D99" i="37"/>
  <c r="D99" i="39"/>
  <c r="D26" i="42"/>
  <c r="D119" i="42" s="1"/>
  <c r="D76" i="39"/>
  <c r="D99" i="42"/>
  <c r="D26" i="39"/>
  <c r="D163" i="39" s="1"/>
  <c r="D26" i="37"/>
  <c r="D163" i="37" s="1"/>
  <c r="D76" i="42"/>
  <c r="F116" i="42"/>
  <c r="H18" i="14"/>
  <c r="F116" i="37"/>
  <c r="F14" i="42"/>
  <c r="F116" i="39"/>
  <c r="F14" i="37"/>
  <c r="F116" i="41"/>
  <c r="F61" i="41"/>
  <c r="F61" i="39"/>
  <c r="F61" i="37"/>
  <c r="F14" i="41"/>
  <c r="F14" i="39"/>
  <c r="F61" i="42"/>
  <c r="D82" i="42"/>
  <c r="D83" i="42" s="1"/>
  <c r="D82" i="39"/>
  <c r="D83" i="39" s="1"/>
  <c r="D82" i="41"/>
  <c r="D83" i="41" s="1"/>
  <c r="D82" i="37"/>
  <c r="D83" i="37" s="1"/>
  <c r="D26" i="41"/>
  <c r="D163" i="41" s="1"/>
  <c r="D27" i="14"/>
  <c r="D35" i="14" s="1"/>
  <c r="D39" i="14" s="1"/>
  <c r="D43" i="14" s="1"/>
  <c r="D48" i="14" s="1"/>
  <c r="D101" i="39" l="1"/>
  <c r="D104" i="39" s="1"/>
  <c r="D101" i="37"/>
  <c r="D169" i="37" s="1"/>
  <c r="D45" i="39"/>
  <c r="D119" i="39"/>
  <c r="D29" i="39"/>
  <c r="D46" i="39" s="1"/>
  <c r="D163" i="42"/>
  <c r="D45" i="42"/>
  <c r="D29" i="42"/>
  <c r="G61" i="42"/>
  <c r="G14" i="42"/>
  <c r="G116" i="39"/>
  <c r="G116" i="41"/>
  <c r="G61" i="37"/>
  <c r="G61" i="41"/>
  <c r="G14" i="41"/>
  <c r="G14" i="37"/>
  <c r="G116" i="42"/>
  <c r="G116" i="37"/>
  <c r="G14" i="39"/>
  <c r="G61" i="39"/>
  <c r="I18" i="14"/>
  <c r="D45" i="37"/>
  <c r="D29" i="37"/>
  <c r="D119" i="37"/>
  <c r="D101" i="41"/>
  <c r="D169" i="41" s="1"/>
  <c r="D38" i="42"/>
  <c r="D38" i="41"/>
  <c r="D38" i="39"/>
  <c r="D38" i="37"/>
  <c r="D120" i="42"/>
  <c r="D122" i="42" s="1"/>
  <c r="D120" i="39"/>
  <c r="D120" i="41"/>
  <c r="D120" i="37"/>
  <c r="E25" i="42"/>
  <c r="E25" i="41"/>
  <c r="E25" i="39"/>
  <c r="E25" i="37"/>
  <c r="D101" i="42"/>
  <c r="D169" i="42" s="1"/>
  <c r="D138" i="41"/>
  <c r="D154" i="41" s="1"/>
  <c r="D138" i="39"/>
  <c r="D138" i="42"/>
  <c r="D138" i="37"/>
  <c r="D29" i="41"/>
  <c r="D119" i="41"/>
  <c r="D45" i="41"/>
  <c r="D169" i="39" l="1"/>
  <c r="D104" i="37"/>
  <c r="D34" i="39"/>
  <c r="D47" i="39" s="1"/>
  <c r="D122" i="39"/>
  <c r="D155" i="39" s="1"/>
  <c r="D122" i="37"/>
  <c r="D161" i="37" s="1"/>
  <c r="D34" i="42"/>
  <c r="D47" i="42" s="1"/>
  <c r="D46" i="42"/>
  <c r="D46" i="37"/>
  <c r="D34" i="37"/>
  <c r="D47" i="37" s="1"/>
  <c r="H61" i="39"/>
  <c r="H116" i="41"/>
  <c r="H61" i="37"/>
  <c r="H61" i="42"/>
  <c r="H14" i="37"/>
  <c r="H116" i="42"/>
  <c r="H61" i="41"/>
  <c r="H14" i="39"/>
  <c r="H14" i="41"/>
  <c r="H116" i="37"/>
  <c r="H14" i="42"/>
  <c r="H116" i="39"/>
  <c r="J18" i="14"/>
  <c r="D157" i="41"/>
  <c r="D122" i="41"/>
  <c r="D155" i="41" s="1"/>
  <c r="D104" i="42"/>
  <c r="D104" i="41"/>
  <c r="E80" i="41"/>
  <c r="E80" i="42"/>
  <c r="E80" i="39"/>
  <c r="E80" i="37"/>
  <c r="E96" i="42"/>
  <c r="E96" i="41"/>
  <c r="E96" i="39"/>
  <c r="E96" i="37"/>
  <c r="D154" i="39"/>
  <c r="D157" i="39"/>
  <c r="E79" i="41"/>
  <c r="E79" i="42"/>
  <c r="E79" i="37"/>
  <c r="E79" i="39"/>
  <c r="D157" i="42"/>
  <c r="D154" i="42"/>
  <c r="E65" i="42"/>
  <c r="E65" i="39"/>
  <c r="E65" i="37"/>
  <c r="E65" i="41"/>
  <c r="E85" i="42"/>
  <c r="E85" i="41"/>
  <c r="E85" i="39"/>
  <c r="E85" i="37"/>
  <c r="E66" i="41"/>
  <c r="E66" i="42"/>
  <c r="E66" i="39"/>
  <c r="E66" i="37"/>
  <c r="E88" i="41"/>
  <c r="E88" i="42"/>
  <c r="E88" i="39"/>
  <c r="E88" i="37"/>
  <c r="E69" i="39"/>
  <c r="E69" i="42"/>
  <c r="E69" i="37"/>
  <c r="E69" i="41"/>
  <c r="E89" i="42"/>
  <c r="E89" i="41"/>
  <c r="E89" i="39"/>
  <c r="E89" i="37"/>
  <c r="E95" i="42"/>
  <c r="E95" i="41"/>
  <c r="E95" i="39"/>
  <c r="E95" i="37"/>
  <c r="E64" i="42"/>
  <c r="E64" i="39"/>
  <c r="E64" i="41"/>
  <c r="E64" i="37"/>
  <c r="E70" i="42"/>
  <c r="E70" i="41"/>
  <c r="E70" i="39"/>
  <c r="E70" i="37"/>
  <c r="E90" i="42"/>
  <c r="E90" i="37"/>
  <c r="E90" i="39"/>
  <c r="E90" i="41"/>
  <c r="E71" i="42"/>
  <c r="E71" i="37"/>
  <c r="E71" i="41"/>
  <c r="E71" i="39"/>
  <c r="E91" i="42"/>
  <c r="E91" i="39"/>
  <c r="E91" i="41"/>
  <c r="E91" i="37"/>
  <c r="E74" i="42"/>
  <c r="E74" i="41"/>
  <c r="E74" i="39"/>
  <c r="E74" i="37"/>
  <c r="E94" i="41"/>
  <c r="E94" i="42"/>
  <c r="E94" i="39"/>
  <c r="E94" i="37"/>
  <c r="D157" i="37"/>
  <c r="D154" i="37"/>
  <c r="D158" i="42"/>
  <c r="D155" i="42"/>
  <c r="D161" i="42"/>
  <c r="D34" i="41"/>
  <c r="D46" i="41"/>
  <c r="D39" i="39" l="1"/>
  <c r="D48" i="39" s="1"/>
  <c r="D161" i="41"/>
  <c r="D161" i="39"/>
  <c r="D158" i="39"/>
  <c r="D39" i="37"/>
  <c r="D48" i="37" s="1"/>
  <c r="D155" i="37"/>
  <c r="D158" i="37"/>
  <c r="D39" i="42"/>
  <c r="D48" i="42" s="1"/>
  <c r="E97" i="39"/>
  <c r="E72" i="42"/>
  <c r="I14" i="41"/>
  <c r="I14" i="42"/>
  <c r="I116" i="39"/>
  <c r="I61" i="42"/>
  <c r="I116" i="41"/>
  <c r="I14" i="37"/>
  <c r="I61" i="39"/>
  <c r="I61" i="41"/>
  <c r="K18" i="14"/>
  <c r="I116" i="42"/>
  <c r="I14" i="39"/>
  <c r="I116" i="37"/>
  <c r="I61" i="37"/>
  <c r="E97" i="37"/>
  <c r="E67" i="37"/>
  <c r="E72" i="39"/>
  <c r="E97" i="41"/>
  <c r="D158" i="41"/>
  <c r="E72" i="37"/>
  <c r="E106" i="37"/>
  <c r="E24" i="42"/>
  <c r="E24" i="39"/>
  <c r="E24" i="41"/>
  <c r="E24" i="37"/>
  <c r="E28" i="42"/>
  <c r="E28" i="41"/>
  <c r="E28" i="39"/>
  <c r="E28" i="37"/>
  <c r="E120" i="42"/>
  <c r="E120" i="41"/>
  <c r="E120" i="39"/>
  <c r="E120" i="37"/>
  <c r="E92" i="37"/>
  <c r="E67" i="42"/>
  <c r="E67" i="41"/>
  <c r="E105" i="37"/>
  <c r="E111" i="39"/>
  <c r="E107" i="39"/>
  <c r="E106" i="39"/>
  <c r="E92" i="39"/>
  <c r="E131" i="39"/>
  <c r="F25" i="42"/>
  <c r="F25" i="41"/>
  <c r="F25" i="37"/>
  <c r="F25" i="39"/>
  <c r="E16" i="41"/>
  <c r="E16" i="42"/>
  <c r="E16" i="39"/>
  <c r="E16" i="37"/>
  <c r="E105" i="39"/>
  <c r="E107" i="41"/>
  <c r="E111" i="41"/>
  <c r="E106" i="41"/>
  <c r="E92" i="42"/>
  <c r="E32" i="42"/>
  <c r="E32" i="41"/>
  <c r="E32" i="39"/>
  <c r="E32" i="37"/>
  <c r="E17" i="42"/>
  <c r="E17" i="41"/>
  <c r="E17" i="39"/>
  <c r="E17" i="37"/>
  <c r="E105" i="41"/>
  <c r="E111" i="37"/>
  <c r="E107" i="37"/>
  <c r="E92" i="41"/>
  <c r="E67" i="39"/>
  <c r="E20" i="42"/>
  <c r="E20" i="39"/>
  <c r="E20" i="41"/>
  <c r="E20" i="37"/>
  <c r="E105" i="42"/>
  <c r="E106" i="42"/>
  <c r="E107" i="42"/>
  <c r="E111" i="42"/>
  <c r="E72" i="41"/>
  <c r="E97" i="42"/>
  <c r="D47" i="41"/>
  <c r="D39" i="41"/>
  <c r="D48" i="41" s="1"/>
  <c r="E109" i="41" l="1"/>
  <c r="E99" i="39"/>
  <c r="E76" i="37"/>
  <c r="E76" i="42"/>
  <c r="E76" i="39"/>
  <c r="E76" i="41"/>
  <c r="E109" i="37"/>
  <c r="E99" i="37"/>
  <c r="E99" i="41"/>
  <c r="J14" i="41"/>
  <c r="J61" i="41"/>
  <c r="J116" i="39"/>
  <c r="J61" i="37"/>
  <c r="J61" i="42"/>
  <c r="J14" i="37"/>
  <c r="J14" i="42"/>
  <c r="L18" i="14"/>
  <c r="J14" i="39"/>
  <c r="J61" i="39"/>
  <c r="J116" i="42"/>
  <c r="J116" i="37"/>
  <c r="J116" i="41"/>
  <c r="E112" i="41"/>
  <c r="F138" i="37"/>
  <c r="F138" i="41"/>
  <c r="F138" i="42"/>
  <c r="F138" i="39"/>
  <c r="E110" i="41"/>
  <c r="G138" i="41"/>
  <c r="G138" i="37"/>
  <c r="G138" i="39"/>
  <c r="G138" i="42"/>
  <c r="H138" i="42"/>
  <c r="H138" i="39"/>
  <c r="H138" i="37"/>
  <c r="H138" i="41"/>
  <c r="E18" i="42"/>
  <c r="E44" i="42" s="1"/>
  <c r="E43" i="42"/>
  <c r="E49" i="42"/>
  <c r="E108" i="42"/>
  <c r="L20" i="42"/>
  <c r="L20" i="41"/>
  <c r="L20" i="37"/>
  <c r="L20" i="39"/>
  <c r="E110" i="42"/>
  <c r="E109" i="42"/>
  <c r="E49" i="41"/>
  <c r="E108" i="41"/>
  <c r="E18" i="41"/>
  <c r="E44" i="41" s="1"/>
  <c r="E43" i="41"/>
  <c r="K20" i="42"/>
  <c r="K20" i="39"/>
  <c r="K20" i="37"/>
  <c r="K20" i="41"/>
  <c r="F137" i="41"/>
  <c r="F137" i="42"/>
  <c r="F137" i="39"/>
  <c r="F137" i="37"/>
  <c r="E112" i="37"/>
  <c r="E112" i="39"/>
  <c r="H20" i="41"/>
  <c r="H20" i="42"/>
  <c r="H20" i="39"/>
  <c r="H20" i="37"/>
  <c r="L138" i="41"/>
  <c r="L138" i="42"/>
  <c r="L138" i="39"/>
  <c r="L138" i="37"/>
  <c r="F20" i="42"/>
  <c r="F20" i="41"/>
  <c r="F20" i="39"/>
  <c r="F20" i="37"/>
  <c r="K138" i="42"/>
  <c r="K138" i="39"/>
  <c r="K138" i="41"/>
  <c r="K138" i="37"/>
  <c r="G20" i="42"/>
  <c r="G20" i="41"/>
  <c r="G20" i="39"/>
  <c r="G20" i="37"/>
  <c r="E99" i="42"/>
  <c r="J138" i="42"/>
  <c r="J138" i="39"/>
  <c r="J138" i="41"/>
  <c r="J138" i="37"/>
  <c r="I138" i="42"/>
  <c r="I138" i="39"/>
  <c r="I138" i="41"/>
  <c r="I138" i="37"/>
  <c r="E138" i="41"/>
  <c r="E138" i="42"/>
  <c r="E138" i="39"/>
  <c r="E138" i="37"/>
  <c r="E43" i="37"/>
  <c r="E108" i="37"/>
  <c r="E49" i="37"/>
  <c r="E18" i="37"/>
  <c r="E44" i="37" s="1"/>
  <c r="I20" i="41"/>
  <c r="I20" i="42"/>
  <c r="I20" i="39"/>
  <c r="I20" i="37"/>
  <c r="J20" i="41"/>
  <c r="J20" i="42"/>
  <c r="J20" i="39"/>
  <c r="J20" i="37"/>
  <c r="E112" i="42"/>
  <c r="E109" i="39"/>
  <c r="E110" i="39"/>
  <c r="E108" i="39"/>
  <c r="E43" i="39"/>
  <c r="E18" i="39"/>
  <c r="E44" i="39" s="1"/>
  <c r="E49" i="39"/>
  <c r="E110" i="37"/>
  <c r="E26" i="41" l="1"/>
  <c r="E163" i="41" s="1"/>
  <c r="M18" i="14"/>
  <c r="K61" i="42"/>
  <c r="K61" i="39"/>
  <c r="K14" i="37"/>
  <c r="K116" i="37"/>
  <c r="K14" i="39"/>
  <c r="K116" i="42"/>
  <c r="K14" i="41"/>
  <c r="K61" i="41"/>
  <c r="K116" i="39"/>
  <c r="K61" i="37"/>
  <c r="K14" i="42"/>
  <c r="K116" i="41"/>
  <c r="E26" i="42"/>
  <c r="E163" i="42" s="1"/>
  <c r="E26" i="37"/>
  <c r="E163" i="37" s="1"/>
  <c r="E26" i="39"/>
  <c r="E163" i="39" s="1"/>
  <c r="F32" i="41"/>
  <c r="F32" i="39"/>
  <c r="F32" i="37"/>
  <c r="F32" i="42"/>
  <c r="K8" i="42"/>
  <c r="K17" i="42" s="1"/>
  <c r="K94" i="42" s="1"/>
  <c r="K8" i="41"/>
  <c r="K17" i="41" s="1"/>
  <c r="K95" i="41" s="1"/>
  <c r="K8" i="37"/>
  <c r="K17" i="37" s="1"/>
  <c r="K94" i="37" s="1"/>
  <c r="K8" i="39"/>
  <c r="K17" i="39" s="1"/>
  <c r="K94" i="39" s="1"/>
  <c r="G31" i="41"/>
  <c r="G31" i="42"/>
  <c r="G31" i="39"/>
  <c r="G31" i="37"/>
  <c r="G36" i="42"/>
  <c r="G36" i="41"/>
  <c r="G36" i="39"/>
  <c r="G36" i="37"/>
  <c r="H37" i="42"/>
  <c r="H37" i="41"/>
  <c r="H37" i="39"/>
  <c r="H37" i="37"/>
  <c r="I64" i="42"/>
  <c r="I64" i="39"/>
  <c r="I64" i="41"/>
  <c r="I64" i="37"/>
  <c r="J65" i="42"/>
  <c r="J65" i="39"/>
  <c r="J65" i="41"/>
  <c r="J65" i="37"/>
  <c r="K66" i="42"/>
  <c r="K66" i="41"/>
  <c r="K66" i="39"/>
  <c r="K66" i="37"/>
  <c r="F71" i="39"/>
  <c r="F71" i="41"/>
  <c r="F71" i="37"/>
  <c r="F71" i="42"/>
  <c r="H79" i="42"/>
  <c r="H79" i="41"/>
  <c r="H79" i="37"/>
  <c r="H79" i="39"/>
  <c r="K80" i="42"/>
  <c r="K80" i="41"/>
  <c r="K80" i="39"/>
  <c r="K80" i="37"/>
  <c r="L85" i="41"/>
  <c r="L85" i="42"/>
  <c r="L85" i="37"/>
  <c r="L85" i="39"/>
  <c r="K89" i="41"/>
  <c r="K89" i="42"/>
  <c r="K89" i="39"/>
  <c r="K89" i="37"/>
  <c r="L127" i="42"/>
  <c r="L127" i="37"/>
  <c r="L127" i="41"/>
  <c r="L125" i="39"/>
  <c r="L127" i="39" s="1"/>
  <c r="G134" i="42"/>
  <c r="G134" i="41"/>
  <c r="G134" i="39"/>
  <c r="G134" i="37"/>
  <c r="H136" i="41"/>
  <c r="H136" i="42"/>
  <c r="H136" i="39"/>
  <c r="H136" i="37"/>
  <c r="J137" i="42"/>
  <c r="J137" i="39"/>
  <c r="J137" i="41"/>
  <c r="J137" i="37"/>
  <c r="G142" i="39"/>
  <c r="G142" i="41"/>
  <c r="G142" i="42"/>
  <c r="G142" i="37"/>
  <c r="J88" i="41"/>
  <c r="J88" i="39"/>
  <c r="J88" i="42"/>
  <c r="J88" i="37"/>
  <c r="I6" i="41"/>
  <c r="I16" i="41" s="1"/>
  <c r="I69" i="41" s="1"/>
  <c r="I6" i="42"/>
  <c r="I16" i="42" s="1"/>
  <c r="I24" i="42" s="1"/>
  <c r="I6" i="37"/>
  <c r="I16" i="37" s="1"/>
  <c r="I25" i="37" s="1"/>
  <c r="I6" i="39"/>
  <c r="I16" i="39" s="1"/>
  <c r="I23" i="39" s="1"/>
  <c r="J6" i="41"/>
  <c r="J16" i="41" s="1"/>
  <c r="J71" i="41" s="1"/>
  <c r="J6" i="42"/>
  <c r="J16" i="42" s="1"/>
  <c r="J71" i="42" s="1"/>
  <c r="J6" i="39"/>
  <c r="J16" i="39" s="1"/>
  <c r="J71" i="39" s="1"/>
  <c r="J6" i="37"/>
  <c r="J16" i="37" s="1"/>
  <c r="J23" i="37" s="1"/>
  <c r="F28" i="42"/>
  <c r="F28" i="39"/>
  <c r="F28" i="41"/>
  <c r="F28" i="37"/>
  <c r="K6" i="41"/>
  <c r="K16" i="41" s="1"/>
  <c r="K24" i="41" s="1"/>
  <c r="K6" i="42"/>
  <c r="K16" i="42" s="1"/>
  <c r="K25" i="42" s="1"/>
  <c r="K6" i="39"/>
  <c r="K16" i="39" s="1"/>
  <c r="K23" i="39" s="1"/>
  <c r="K6" i="37"/>
  <c r="K16" i="37" s="1"/>
  <c r="K24" i="37" s="1"/>
  <c r="L8" i="41"/>
  <c r="L17" i="41" s="1"/>
  <c r="L94" i="41" s="1"/>
  <c r="L8" i="37"/>
  <c r="L17" i="37" s="1"/>
  <c r="L95" i="37" s="1"/>
  <c r="L8" i="39"/>
  <c r="L17" i="39" s="1"/>
  <c r="L8" i="42"/>
  <c r="L17" i="42" s="1"/>
  <c r="L95" i="42" s="1"/>
  <c r="G28" i="42"/>
  <c r="G28" i="41"/>
  <c r="G28" i="39"/>
  <c r="G28" i="37"/>
  <c r="H31" i="41"/>
  <c r="H31" i="39"/>
  <c r="H31" i="42"/>
  <c r="H31" i="37"/>
  <c r="H36" i="42"/>
  <c r="H36" i="41"/>
  <c r="H36" i="37"/>
  <c r="H36" i="39"/>
  <c r="I37" i="42"/>
  <c r="I37" i="41"/>
  <c r="I37" i="37"/>
  <c r="I37" i="39"/>
  <c r="J64" i="41"/>
  <c r="J64" i="42"/>
  <c r="J64" i="39"/>
  <c r="J64" i="37"/>
  <c r="K65" i="42"/>
  <c r="K65" i="41"/>
  <c r="K65" i="39"/>
  <c r="K65" i="37"/>
  <c r="L66" i="42"/>
  <c r="L66" i="41"/>
  <c r="L66" i="39"/>
  <c r="L66" i="37"/>
  <c r="F70" i="42"/>
  <c r="F70" i="41"/>
  <c r="F70" i="39"/>
  <c r="F70" i="37"/>
  <c r="I79" i="42"/>
  <c r="I79" i="41"/>
  <c r="I79" i="39"/>
  <c r="I79" i="37"/>
  <c r="L80" i="39"/>
  <c r="L80" i="42"/>
  <c r="L80" i="37"/>
  <c r="L80" i="41"/>
  <c r="F88" i="42"/>
  <c r="F88" i="41"/>
  <c r="F88" i="39"/>
  <c r="F88" i="37"/>
  <c r="L89" i="42"/>
  <c r="L89" i="39"/>
  <c r="L89" i="41"/>
  <c r="L89" i="37"/>
  <c r="F131" i="39"/>
  <c r="H134" i="39"/>
  <c r="H134" i="42"/>
  <c r="H134" i="41"/>
  <c r="H134" i="37"/>
  <c r="I136" i="41"/>
  <c r="I136" i="37"/>
  <c r="I136" i="42"/>
  <c r="I136" i="39"/>
  <c r="K137" i="42"/>
  <c r="K137" i="39"/>
  <c r="K137" i="41"/>
  <c r="K137" i="37"/>
  <c r="H142" i="41"/>
  <c r="H142" i="39"/>
  <c r="H142" i="42"/>
  <c r="H142" i="37"/>
  <c r="K88" i="41"/>
  <c r="K88" i="42"/>
  <c r="K88" i="37"/>
  <c r="K88" i="39"/>
  <c r="H6" i="42"/>
  <c r="H16" i="42" s="1"/>
  <c r="H23" i="42" s="1"/>
  <c r="H6" i="41"/>
  <c r="H16" i="41" s="1"/>
  <c r="H24" i="41" s="1"/>
  <c r="H6" i="37"/>
  <c r="H16" i="37" s="1"/>
  <c r="H70" i="37" s="1"/>
  <c r="H6" i="39"/>
  <c r="H16" i="39" s="1"/>
  <c r="H23" i="39" s="1"/>
  <c r="H96" i="39" s="1"/>
  <c r="L6" i="41"/>
  <c r="L16" i="41" s="1"/>
  <c r="L25" i="41" s="1"/>
  <c r="L6" i="42"/>
  <c r="L16" i="42" s="1"/>
  <c r="L23" i="42" s="1"/>
  <c r="L6" i="39"/>
  <c r="L16" i="39" s="1"/>
  <c r="L24" i="39" s="1"/>
  <c r="L6" i="37"/>
  <c r="L16" i="37" s="1"/>
  <c r="L23" i="37" s="1"/>
  <c r="L96" i="37" s="1"/>
  <c r="F24" i="42"/>
  <c r="F24" i="41"/>
  <c r="F24" i="39"/>
  <c r="F24" i="37"/>
  <c r="H28" i="42"/>
  <c r="H28" i="41"/>
  <c r="H28" i="39"/>
  <c r="H28" i="37"/>
  <c r="I31" i="41"/>
  <c r="I31" i="42"/>
  <c r="I31" i="39"/>
  <c r="I31" i="37"/>
  <c r="I36" i="42"/>
  <c r="I36" i="39"/>
  <c r="I36" i="41"/>
  <c r="I36" i="37"/>
  <c r="J37" i="42"/>
  <c r="J37" i="39"/>
  <c r="J37" i="41"/>
  <c r="J37" i="37"/>
  <c r="K64" i="42"/>
  <c r="K64" i="39"/>
  <c r="K64" i="41"/>
  <c r="K64" i="37"/>
  <c r="L65" i="42"/>
  <c r="L65" i="41"/>
  <c r="L65" i="39"/>
  <c r="L65" i="37"/>
  <c r="F69" i="42"/>
  <c r="F69" i="41"/>
  <c r="F69" i="39"/>
  <c r="F69" i="37"/>
  <c r="J79" i="42"/>
  <c r="J79" i="41"/>
  <c r="J79" i="39"/>
  <c r="J79" i="37"/>
  <c r="F85" i="41"/>
  <c r="F85" i="42"/>
  <c r="F85" i="39"/>
  <c r="F85" i="37"/>
  <c r="G88" i="42"/>
  <c r="G88" i="41"/>
  <c r="G88" i="39"/>
  <c r="G88" i="37"/>
  <c r="F90" i="42"/>
  <c r="F90" i="39"/>
  <c r="F90" i="41"/>
  <c r="F90" i="37"/>
  <c r="F127" i="42"/>
  <c r="F127" i="41"/>
  <c r="F127" i="37"/>
  <c r="F125" i="39"/>
  <c r="F127" i="39" s="1"/>
  <c r="G131" i="39"/>
  <c r="I134" i="41"/>
  <c r="I134" i="42"/>
  <c r="I134" i="39"/>
  <c r="I134" i="37"/>
  <c r="J136" i="41"/>
  <c r="J136" i="39"/>
  <c r="J136" i="42"/>
  <c r="J136" i="37"/>
  <c r="L137" i="42"/>
  <c r="L137" i="39"/>
  <c r="L137" i="41"/>
  <c r="L137" i="37"/>
  <c r="I142" i="39"/>
  <c r="I142" i="41"/>
  <c r="I142" i="37"/>
  <c r="I142" i="42"/>
  <c r="L88" i="42"/>
  <c r="L88" i="41"/>
  <c r="L88" i="39"/>
  <c r="L88" i="37"/>
  <c r="F16" i="42"/>
  <c r="F16" i="39"/>
  <c r="F16" i="41"/>
  <c r="F16" i="37"/>
  <c r="F17" i="41"/>
  <c r="F17" i="42"/>
  <c r="F17" i="37"/>
  <c r="F17" i="39"/>
  <c r="I28" i="41"/>
  <c r="I28" i="39"/>
  <c r="I28" i="42"/>
  <c r="I28" i="37"/>
  <c r="J31" i="41"/>
  <c r="J31" i="39"/>
  <c r="J31" i="42"/>
  <c r="J31" i="37"/>
  <c r="J36" i="42"/>
  <c r="J36" i="41"/>
  <c r="J36" i="39"/>
  <c r="J36" i="37"/>
  <c r="K37" i="42"/>
  <c r="K37" i="39"/>
  <c r="K37" i="41"/>
  <c r="K37" i="37"/>
  <c r="L64" i="42"/>
  <c r="L64" i="41"/>
  <c r="L64" i="39"/>
  <c r="L64" i="37"/>
  <c r="F66" i="39"/>
  <c r="F66" i="37"/>
  <c r="F66" i="42"/>
  <c r="F66" i="41"/>
  <c r="K79" i="42"/>
  <c r="K79" i="39"/>
  <c r="K79" i="37"/>
  <c r="K79" i="41"/>
  <c r="F80" i="41"/>
  <c r="F80" i="42"/>
  <c r="F80" i="39"/>
  <c r="F80" i="37"/>
  <c r="G85" i="42"/>
  <c r="G85" i="41"/>
  <c r="G85" i="39"/>
  <c r="G85" i="37"/>
  <c r="F89" i="42"/>
  <c r="F89" i="41"/>
  <c r="F89" i="39"/>
  <c r="F89" i="37"/>
  <c r="G90" i="42"/>
  <c r="G90" i="41"/>
  <c r="G90" i="37"/>
  <c r="G90" i="39"/>
  <c r="G127" i="42"/>
  <c r="G127" i="41"/>
  <c r="G125" i="39"/>
  <c r="G127" i="39" s="1"/>
  <c r="G127" i="37"/>
  <c r="H131" i="39"/>
  <c r="J134" i="42"/>
  <c r="J134" i="41"/>
  <c r="J134" i="39"/>
  <c r="J134" i="37"/>
  <c r="K136" i="42"/>
  <c r="K136" i="39"/>
  <c r="K136" i="37"/>
  <c r="K136" i="41"/>
  <c r="F140" i="42"/>
  <c r="F140" i="41"/>
  <c r="F140" i="39"/>
  <c r="F140" i="37"/>
  <c r="J142" i="41"/>
  <c r="J142" i="39"/>
  <c r="J142" i="42"/>
  <c r="J142" i="37"/>
  <c r="G8" i="41"/>
  <c r="G17" i="41" s="1"/>
  <c r="G8" i="42"/>
  <c r="G17" i="42" s="1"/>
  <c r="G95" i="42" s="1"/>
  <c r="G8" i="39"/>
  <c r="G17" i="39" s="1"/>
  <c r="G94" i="39" s="1"/>
  <c r="G8" i="37"/>
  <c r="G17" i="37" s="1"/>
  <c r="G95" i="37" s="1"/>
  <c r="J28" i="41"/>
  <c r="J28" i="39"/>
  <c r="J28" i="42"/>
  <c r="J28" i="37"/>
  <c r="K31" i="42"/>
  <c r="K31" i="41"/>
  <c r="K31" i="39"/>
  <c r="K31" i="37"/>
  <c r="K36" i="42"/>
  <c r="K36" i="41"/>
  <c r="K36" i="39"/>
  <c r="K36" i="37"/>
  <c r="L37" i="42"/>
  <c r="L37" i="41"/>
  <c r="L37" i="37"/>
  <c r="L37" i="39"/>
  <c r="F65" i="41"/>
  <c r="F65" i="37"/>
  <c r="F65" i="42"/>
  <c r="F65" i="39"/>
  <c r="G66" i="42"/>
  <c r="G66" i="41"/>
  <c r="G66" i="39"/>
  <c r="G66" i="37"/>
  <c r="L79" i="39"/>
  <c r="L79" i="42"/>
  <c r="L79" i="41"/>
  <c r="L79" i="37"/>
  <c r="F82" i="42"/>
  <c r="F82" i="41"/>
  <c r="F82" i="37"/>
  <c r="F82" i="39"/>
  <c r="G80" i="42"/>
  <c r="G80" i="41"/>
  <c r="G80" i="39"/>
  <c r="G80" i="37"/>
  <c r="H85" i="42"/>
  <c r="H85" i="41"/>
  <c r="H85" i="39"/>
  <c r="H85" i="37"/>
  <c r="G89" i="41"/>
  <c r="G89" i="42"/>
  <c r="G89" i="37"/>
  <c r="G89" i="39"/>
  <c r="F91" i="41"/>
  <c r="F91" i="37"/>
  <c r="F91" i="42"/>
  <c r="F91" i="39"/>
  <c r="F96" i="39"/>
  <c r="F96" i="42"/>
  <c r="F96" i="41"/>
  <c r="F96" i="37"/>
  <c r="H127" i="42"/>
  <c r="H127" i="41"/>
  <c r="H125" i="39"/>
  <c r="H127" i="39" s="1"/>
  <c r="H127" i="37"/>
  <c r="I131" i="39"/>
  <c r="K134" i="41"/>
  <c r="K134" i="42"/>
  <c r="K134" i="39"/>
  <c r="K134" i="37"/>
  <c r="L136" i="42"/>
  <c r="L136" i="39"/>
  <c r="L136" i="41"/>
  <c r="L136" i="37"/>
  <c r="G140" i="42"/>
  <c r="G140" i="41"/>
  <c r="G140" i="37"/>
  <c r="G140" i="39"/>
  <c r="K142" i="42"/>
  <c r="K142" i="39"/>
  <c r="K142" i="41"/>
  <c r="K142" i="37"/>
  <c r="G6" i="42"/>
  <c r="G16" i="42" s="1"/>
  <c r="G25" i="42" s="1"/>
  <c r="G6" i="37"/>
  <c r="G16" i="37" s="1"/>
  <c r="G71" i="37" s="1"/>
  <c r="G6" i="41"/>
  <c r="G16" i="41" s="1"/>
  <c r="G25" i="41" s="1"/>
  <c r="G6" i="39"/>
  <c r="G16" i="39" s="1"/>
  <c r="G70" i="39" s="1"/>
  <c r="H8" i="42"/>
  <c r="H17" i="42" s="1"/>
  <c r="H94" i="42" s="1"/>
  <c r="H8" i="39"/>
  <c r="H17" i="39" s="1"/>
  <c r="H94" i="39" s="1"/>
  <c r="H8" i="37"/>
  <c r="H17" i="37" s="1"/>
  <c r="H94" i="37" s="1"/>
  <c r="H8" i="41"/>
  <c r="H17" i="41" s="1"/>
  <c r="K28" i="41"/>
  <c r="K28" i="42"/>
  <c r="K28" i="37"/>
  <c r="K28" i="39"/>
  <c r="L31" i="42"/>
  <c r="L31" i="41"/>
  <c r="L31" i="39"/>
  <c r="L31" i="37"/>
  <c r="L36" i="42"/>
  <c r="L36" i="39"/>
  <c r="L36" i="37"/>
  <c r="L36" i="41"/>
  <c r="F64" i="42"/>
  <c r="F64" i="41"/>
  <c r="F64" i="39"/>
  <c r="F64" i="37"/>
  <c r="G65" i="42"/>
  <c r="G65" i="39"/>
  <c r="G65" i="41"/>
  <c r="G65" i="37"/>
  <c r="H66" i="39"/>
  <c r="H66" i="42"/>
  <c r="H66" i="41"/>
  <c r="H66" i="37"/>
  <c r="F81" i="42"/>
  <c r="F81" i="41"/>
  <c r="F81" i="37"/>
  <c r="F81" i="39"/>
  <c r="H80" i="42"/>
  <c r="H80" i="41"/>
  <c r="H80" i="39"/>
  <c r="H80" i="37"/>
  <c r="I85" i="42"/>
  <c r="I85" i="41"/>
  <c r="I85" i="39"/>
  <c r="I85" i="37"/>
  <c r="H89" i="41"/>
  <c r="H89" i="39"/>
  <c r="H89" i="37"/>
  <c r="H89" i="42"/>
  <c r="G91" i="41"/>
  <c r="G91" i="42"/>
  <c r="G91" i="37"/>
  <c r="G91" i="39"/>
  <c r="F95" i="42"/>
  <c r="F95" i="41"/>
  <c r="F95" i="39"/>
  <c r="F95" i="37"/>
  <c r="I127" i="42"/>
  <c r="I127" i="41"/>
  <c r="I125" i="39"/>
  <c r="I127" i="39" s="1"/>
  <c r="I127" i="37"/>
  <c r="K131" i="39"/>
  <c r="L134" i="42"/>
  <c r="L134" i="39"/>
  <c r="L134" i="41"/>
  <c r="L134" i="37"/>
  <c r="G137" i="41"/>
  <c r="G137" i="42"/>
  <c r="G137" i="37"/>
  <c r="G137" i="39"/>
  <c r="F141" i="42"/>
  <c r="F141" i="39"/>
  <c r="F141" i="41"/>
  <c r="F141" i="37"/>
  <c r="L142" i="42"/>
  <c r="L142" i="41"/>
  <c r="L142" i="37"/>
  <c r="L142" i="39"/>
  <c r="L28" i="41"/>
  <c r="L28" i="39"/>
  <c r="L28" i="42"/>
  <c r="L28" i="37"/>
  <c r="G64" i="41"/>
  <c r="G64" i="42"/>
  <c r="G64" i="39"/>
  <c r="G64" i="37"/>
  <c r="H65" i="42"/>
  <c r="H65" i="39"/>
  <c r="H65" i="41"/>
  <c r="H65" i="37"/>
  <c r="I66" i="42"/>
  <c r="I66" i="41"/>
  <c r="I66" i="37"/>
  <c r="I66" i="39"/>
  <c r="F79" i="39"/>
  <c r="F79" i="41"/>
  <c r="F79" i="42"/>
  <c r="F79" i="37"/>
  <c r="G81" i="42"/>
  <c r="G81" i="41"/>
  <c r="G81" i="39"/>
  <c r="G81" i="37"/>
  <c r="I80" i="42"/>
  <c r="I80" i="41"/>
  <c r="I80" i="39"/>
  <c r="I80" i="37"/>
  <c r="J85" i="42"/>
  <c r="J85" i="37"/>
  <c r="J85" i="41"/>
  <c r="J85" i="39"/>
  <c r="I89" i="41"/>
  <c r="I89" i="42"/>
  <c r="I89" i="39"/>
  <c r="I89" i="37"/>
  <c r="F94" i="42"/>
  <c r="F94" i="41"/>
  <c r="F94" i="37"/>
  <c r="F94" i="39"/>
  <c r="J127" i="41"/>
  <c r="J125" i="39"/>
  <c r="J127" i="39" s="1"/>
  <c r="J127" i="42"/>
  <c r="J127" i="37"/>
  <c r="L131" i="39"/>
  <c r="F136" i="42"/>
  <c r="F136" i="41"/>
  <c r="F136" i="39"/>
  <c r="F136" i="37"/>
  <c r="H137" i="41"/>
  <c r="H137" i="42"/>
  <c r="H137" i="39"/>
  <c r="H137" i="37"/>
  <c r="G141" i="42"/>
  <c r="G141" i="39"/>
  <c r="G141" i="41"/>
  <c r="G141" i="37"/>
  <c r="H88" i="42"/>
  <c r="H88" i="41"/>
  <c r="H88" i="39"/>
  <c r="H88" i="37"/>
  <c r="I8" i="42"/>
  <c r="I17" i="42" s="1"/>
  <c r="I95" i="42" s="1"/>
  <c r="I8" i="41"/>
  <c r="I17" i="41" s="1"/>
  <c r="I95" i="41" s="1"/>
  <c r="I8" i="37"/>
  <c r="I17" i="37" s="1"/>
  <c r="I94" i="37" s="1"/>
  <c r="I8" i="39"/>
  <c r="I17" i="39" s="1"/>
  <c r="I94" i="39" s="1"/>
  <c r="F37" i="42"/>
  <c r="F37" i="41"/>
  <c r="F37" i="39"/>
  <c r="F37" i="37"/>
  <c r="J8" i="42"/>
  <c r="J17" i="42" s="1"/>
  <c r="J94" i="42" s="1"/>
  <c r="J97" i="42" s="1"/>
  <c r="J8" i="39"/>
  <c r="J17" i="39" s="1"/>
  <c r="J94" i="39" s="1"/>
  <c r="J8" i="37"/>
  <c r="J17" i="37" s="1"/>
  <c r="J95" i="37" s="1"/>
  <c r="J8" i="41"/>
  <c r="J17" i="41" s="1"/>
  <c r="F31" i="42"/>
  <c r="F31" i="41"/>
  <c r="F31" i="39"/>
  <c r="F31" i="37"/>
  <c r="F36" i="42"/>
  <c r="F36" i="41"/>
  <c r="F36" i="37"/>
  <c r="F36" i="39"/>
  <c r="G37" i="42"/>
  <c r="G37" i="41"/>
  <c r="G37" i="37"/>
  <c r="G37" i="39"/>
  <c r="H64" i="42"/>
  <c r="H64" i="39"/>
  <c r="H64" i="41"/>
  <c r="H64" i="37"/>
  <c r="I65" i="42"/>
  <c r="I65" i="41"/>
  <c r="I65" i="39"/>
  <c r="I65" i="37"/>
  <c r="J66" i="42"/>
  <c r="J66" i="41"/>
  <c r="J66" i="39"/>
  <c r="J66" i="37"/>
  <c r="F74" i="42"/>
  <c r="F74" i="41"/>
  <c r="F74" i="39"/>
  <c r="F74" i="37"/>
  <c r="G79" i="41"/>
  <c r="G79" i="42"/>
  <c r="G79" i="37"/>
  <c r="G79" i="39"/>
  <c r="J80" i="42"/>
  <c r="J80" i="39"/>
  <c r="J80" i="37"/>
  <c r="J80" i="41"/>
  <c r="K85" i="39"/>
  <c r="K85" i="41"/>
  <c r="K85" i="42"/>
  <c r="K85" i="37"/>
  <c r="J89" i="41"/>
  <c r="J89" i="42"/>
  <c r="J89" i="39"/>
  <c r="J89" i="37"/>
  <c r="K127" i="41"/>
  <c r="K125" i="39"/>
  <c r="K127" i="39" s="1"/>
  <c r="K127" i="42"/>
  <c r="K127" i="37"/>
  <c r="F134" i="42"/>
  <c r="F134" i="39"/>
  <c r="F134" i="41"/>
  <c r="F134" i="37"/>
  <c r="G136" i="42"/>
  <c r="G136" i="39"/>
  <c r="G136" i="41"/>
  <c r="G136" i="37"/>
  <c r="I137" i="42"/>
  <c r="I137" i="39"/>
  <c r="I137" i="37"/>
  <c r="I137" i="41"/>
  <c r="F142" i="42"/>
  <c r="F142" i="39"/>
  <c r="F142" i="41"/>
  <c r="F142" i="37"/>
  <c r="I88" i="41"/>
  <c r="I88" i="42"/>
  <c r="I88" i="39"/>
  <c r="I88" i="37"/>
  <c r="F156" i="14"/>
  <c r="F27" i="14"/>
  <c r="F35" i="14" s="1"/>
  <c r="D28" i="14"/>
  <c r="M127" i="14"/>
  <c r="L127" i="14"/>
  <c r="K127" i="14"/>
  <c r="J127" i="14"/>
  <c r="I127" i="14"/>
  <c r="H127" i="14"/>
  <c r="F127" i="14"/>
  <c r="E127" i="14"/>
  <c r="D127" i="14"/>
  <c r="M71" i="14"/>
  <c r="L71" i="14"/>
  <c r="K71" i="14"/>
  <c r="J71" i="14"/>
  <c r="I71" i="14"/>
  <c r="H71" i="14"/>
  <c r="F71" i="14"/>
  <c r="E71" i="14"/>
  <c r="D71" i="14"/>
  <c r="I27" i="14"/>
  <c r="J69" i="37" l="1"/>
  <c r="J72" i="37" s="1"/>
  <c r="E45" i="41"/>
  <c r="L70" i="37"/>
  <c r="L110" i="37" s="1"/>
  <c r="K70" i="37"/>
  <c r="K110" i="37" s="1"/>
  <c r="L94" i="37"/>
  <c r="L97" i="37" s="1"/>
  <c r="J70" i="37"/>
  <c r="J110" i="37" s="1"/>
  <c r="K69" i="37"/>
  <c r="K108" i="37" s="1"/>
  <c r="J24" i="37"/>
  <c r="K92" i="41"/>
  <c r="E157" i="41"/>
  <c r="E119" i="41"/>
  <c r="E122" i="41" s="1"/>
  <c r="E161" i="41" s="1"/>
  <c r="E154" i="41"/>
  <c r="I69" i="39"/>
  <c r="I108" i="39" s="1"/>
  <c r="K95" i="37"/>
  <c r="H71" i="42"/>
  <c r="E29" i="41"/>
  <c r="E46" i="41" s="1"/>
  <c r="L95" i="41"/>
  <c r="H92" i="41"/>
  <c r="L24" i="42"/>
  <c r="I69" i="37"/>
  <c r="I108" i="37" s="1"/>
  <c r="I70" i="37"/>
  <c r="I110" i="37" s="1"/>
  <c r="L70" i="42"/>
  <c r="L110" i="42" s="1"/>
  <c r="E157" i="37"/>
  <c r="G94" i="42"/>
  <c r="E45" i="37"/>
  <c r="K69" i="42"/>
  <c r="K72" i="42" s="1"/>
  <c r="E119" i="37"/>
  <c r="E122" i="37" s="1"/>
  <c r="E161" i="37" s="1"/>
  <c r="E154" i="37"/>
  <c r="E29" i="37"/>
  <c r="E46" i="37" s="1"/>
  <c r="J24" i="42"/>
  <c r="L67" i="39"/>
  <c r="E157" i="39"/>
  <c r="F67" i="41"/>
  <c r="H95" i="37"/>
  <c r="E29" i="42"/>
  <c r="E46" i="42" s="1"/>
  <c r="E157" i="42"/>
  <c r="G95" i="39"/>
  <c r="J24" i="41"/>
  <c r="H69" i="42"/>
  <c r="H108" i="42" s="1"/>
  <c r="L67" i="37"/>
  <c r="J69" i="42"/>
  <c r="J108" i="42" s="1"/>
  <c r="H70" i="42"/>
  <c r="H110" i="42" s="1"/>
  <c r="H24" i="42"/>
  <c r="E45" i="42"/>
  <c r="L71" i="42"/>
  <c r="I70" i="39"/>
  <c r="I110" i="39" s="1"/>
  <c r="I71" i="39"/>
  <c r="H71" i="39"/>
  <c r="H69" i="39"/>
  <c r="H108" i="39" s="1"/>
  <c r="K94" i="41"/>
  <c r="L92" i="37"/>
  <c r="J70" i="41"/>
  <c r="J110" i="41" s="1"/>
  <c r="E119" i="42"/>
  <c r="E122" i="42" s="1"/>
  <c r="E158" i="42" s="1"/>
  <c r="L24" i="37"/>
  <c r="E154" i="42"/>
  <c r="K67" i="42"/>
  <c r="G67" i="42"/>
  <c r="I67" i="41"/>
  <c r="G143" i="42"/>
  <c r="I67" i="37"/>
  <c r="H69" i="41"/>
  <c r="H108" i="41" s="1"/>
  <c r="K67" i="37"/>
  <c r="K92" i="39"/>
  <c r="K70" i="39"/>
  <c r="K110" i="39" s="1"/>
  <c r="F67" i="37"/>
  <c r="L92" i="41"/>
  <c r="L143" i="37"/>
  <c r="K69" i="39"/>
  <c r="K108" i="39" s="1"/>
  <c r="J24" i="39"/>
  <c r="K25" i="37"/>
  <c r="G143" i="37"/>
  <c r="E45" i="39"/>
  <c r="F83" i="42"/>
  <c r="K71" i="39"/>
  <c r="H71" i="41"/>
  <c r="L116" i="41"/>
  <c r="L116" i="39"/>
  <c r="L61" i="41"/>
  <c r="L61" i="39"/>
  <c r="L61" i="37"/>
  <c r="L14" i="39"/>
  <c r="L61" i="42"/>
  <c r="L116" i="37"/>
  <c r="L14" i="37"/>
  <c r="L14" i="42"/>
  <c r="L116" i="42"/>
  <c r="L14" i="41"/>
  <c r="F143" i="37"/>
  <c r="L143" i="42"/>
  <c r="I143" i="42"/>
  <c r="F143" i="39"/>
  <c r="L143" i="39"/>
  <c r="J143" i="37"/>
  <c r="F143" i="42"/>
  <c r="I143" i="37"/>
  <c r="F97" i="42"/>
  <c r="F97" i="41"/>
  <c r="G92" i="41"/>
  <c r="K92" i="42"/>
  <c r="I92" i="42"/>
  <c r="H67" i="41"/>
  <c r="L67" i="41"/>
  <c r="H67" i="37"/>
  <c r="I67" i="42"/>
  <c r="J70" i="42"/>
  <c r="J110" i="42" s="1"/>
  <c r="E29" i="39"/>
  <c r="E34" i="39" s="1"/>
  <c r="G24" i="41"/>
  <c r="J23" i="42"/>
  <c r="J96" i="42" s="1"/>
  <c r="K71" i="41"/>
  <c r="K70" i="41"/>
  <c r="K110" i="41" s="1"/>
  <c r="H70" i="41"/>
  <c r="H110" i="41" s="1"/>
  <c r="K95" i="42"/>
  <c r="H23" i="41"/>
  <c r="H96" i="41" s="1"/>
  <c r="J25" i="42"/>
  <c r="K69" i="41"/>
  <c r="K72" i="41" s="1"/>
  <c r="E119" i="39"/>
  <c r="E122" i="39" s="1"/>
  <c r="E158" i="39" s="1"/>
  <c r="J69" i="39"/>
  <c r="J108" i="39" s="1"/>
  <c r="J70" i="39"/>
  <c r="J110" i="39" s="1"/>
  <c r="G110" i="39"/>
  <c r="K95" i="39"/>
  <c r="L71" i="37"/>
  <c r="I24" i="37"/>
  <c r="I71" i="37"/>
  <c r="L70" i="41"/>
  <c r="L110" i="41" s="1"/>
  <c r="H25" i="41"/>
  <c r="L24" i="41"/>
  <c r="E154" i="39"/>
  <c r="L71" i="41"/>
  <c r="I69" i="42"/>
  <c r="I108" i="42" s="1"/>
  <c r="I71" i="42"/>
  <c r="H24" i="37"/>
  <c r="G23" i="42"/>
  <c r="H70" i="39"/>
  <c r="H110" i="39" s="1"/>
  <c r="H24" i="39"/>
  <c r="L25" i="37"/>
  <c r="H25" i="37"/>
  <c r="K25" i="39"/>
  <c r="G24" i="37"/>
  <c r="L25" i="42"/>
  <c r="H25" i="39"/>
  <c r="J95" i="42"/>
  <c r="K23" i="41"/>
  <c r="K96" i="41" s="1"/>
  <c r="L69" i="37"/>
  <c r="H69" i="37"/>
  <c r="H108" i="37" s="1"/>
  <c r="H71" i="37"/>
  <c r="H23" i="37"/>
  <c r="H96" i="37" s="1"/>
  <c r="K23" i="37"/>
  <c r="G67" i="41"/>
  <c r="F110" i="39"/>
  <c r="J25" i="37"/>
  <c r="J96" i="37"/>
  <c r="H92" i="42"/>
  <c r="L143" i="41"/>
  <c r="F83" i="41"/>
  <c r="K70" i="42"/>
  <c r="K110" i="42" s="1"/>
  <c r="G67" i="39"/>
  <c r="F67" i="39"/>
  <c r="G25" i="37"/>
  <c r="G23" i="41"/>
  <c r="G96" i="41" s="1"/>
  <c r="I70" i="42"/>
  <c r="I110" i="42" s="1"/>
  <c r="I24" i="39"/>
  <c r="I96" i="39" s="1"/>
  <c r="J143" i="39"/>
  <c r="G69" i="37"/>
  <c r="G108" i="37" s="1"/>
  <c r="F109" i="39"/>
  <c r="L92" i="42"/>
  <c r="G92" i="37"/>
  <c r="G70" i="42"/>
  <c r="G110" i="42" s="1"/>
  <c r="F72" i="42"/>
  <c r="L69" i="42"/>
  <c r="L72" i="42" s="1"/>
  <c r="L18" i="42"/>
  <c r="L43" i="42"/>
  <c r="L49" i="42"/>
  <c r="H49" i="39"/>
  <c r="H43" i="39"/>
  <c r="H18" i="39"/>
  <c r="H167" i="39"/>
  <c r="F92" i="41"/>
  <c r="K23" i="42"/>
  <c r="I25" i="42"/>
  <c r="J92" i="41"/>
  <c r="F107" i="37"/>
  <c r="F111" i="37"/>
  <c r="F112" i="37" s="1"/>
  <c r="F106" i="37"/>
  <c r="I67" i="39"/>
  <c r="J32" i="42"/>
  <c r="J32" i="41"/>
  <c r="J32" i="39"/>
  <c r="J32" i="37"/>
  <c r="F49" i="42"/>
  <c r="F108" i="42"/>
  <c r="F43" i="42"/>
  <c r="H97" i="39"/>
  <c r="I25" i="41"/>
  <c r="K67" i="39"/>
  <c r="I92" i="41"/>
  <c r="F83" i="39"/>
  <c r="K143" i="37"/>
  <c r="H67" i="42"/>
  <c r="G25" i="39"/>
  <c r="I24" i="41"/>
  <c r="J143" i="41"/>
  <c r="F110" i="37"/>
  <c r="F109" i="37"/>
  <c r="G92" i="39"/>
  <c r="G70" i="37"/>
  <c r="G110" i="37" s="1"/>
  <c r="L49" i="41"/>
  <c r="L43" i="41"/>
  <c r="L18" i="41"/>
  <c r="H18" i="37"/>
  <c r="H167" i="37"/>
  <c r="H49" i="37"/>
  <c r="H43" i="37"/>
  <c r="F92" i="42"/>
  <c r="J67" i="37"/>
  <c r="H32" i="41"/>
  <c r="H32" i="39"/>
  <c r="H32" i="37"/>
  <c r="H32" i="42"/>
  <c r="J71" i="37"/>
  <c r="J43" i="37"/>
  <c r="J49" i="37"/>
  <c r="J18" i="37"/>
  <c r="I23" i="42"/>
  <c r="I96" i="42" s="1"/>
  <c r="K24" i="42"/>
  <c r="I95" i="37"/>
  <c r="F106" i="41"/>
  <c r="F107" i="41"/>
  <c r="F111" i="41"/>
  <c r="F112" i="41" s="1"/>
  <c r="G67" i="37"/>
  <c r="I94" i="42"/>
  <c r="F97" i="39"/>
  <c r="J69" i="41"/>
  <c r="J108" i="41" s="1"/>
  <c r="K143" i="39"/>
  <c r="F67" i="42"/>
  <c r="G24" i="39"/>
  <c r="L94" i="39"/>
  <c r="J143" i="42"/>
  <c r="G69" i="41"/>
  <c r="G108" i="41" s="1"/>
  <c r="L67" i="42"/>
  <c r="F18" i="42"/>
  <c r="F109" i="42"/>
  <c r="F110" i="42"/>
  <c r="G143" i="41"/>
  <c r="J94" i="37"/>
  <c r="G70" i="41"/>
  <c r="G110" i="41" s="1"/>
  <c r="L23" i="41"/>
  <c r="L96" i="41" s="1"/>
  <c r="L97" i="41" s="1"/>
  <c r="H25" i="42"/>
  <c r="H96" i="42" s="1"/>
  <c r="G71" i="41"/>
  <c r="J67" i="39"/>
  <c r="K25" i="41"/>
  <c r="K71" i="37"/>
  <c r="K18" i="37"/>
  <c r="K49" i="37"/>
  <c r="K43" i="37"/>
  <c r="J25" i="41"/>
  <c r="J23" i="39"/>
  <c r="J96" i="39" s="1"/>
  <c r="J18" i="39"/>
  <c r="J49" i="39"/>
  <c r="J43" i="39"/>
  <c r="F111" i="39"/>
  <c r="F112" i="39" s="1"/>
  <c r="F107" i="39"/>
  <c r="K18" i="42"/>
  <c r="G49" i="42"/>
  <c r="G43" i="42"/>
  <c r="G18" i="42"/>
  <c r="F106" i="39"/>
  <c r="G69" i="42"/>
  <c r="G108" i="42" s="1"/>
  <c r="F72" i="41"/>
  <c r="L43" i="39"/>
  <c r="L49" i="39"/>
  <c r="L18" i="39"/>
  <c r="J95" i="41"/>
  <c r="F92" i="39"/>
  <c r="I49" i="41"/>
  <c r="I108" i="41"/>
  <c r="I18" i="41"/>
  <c r="I44" i="41" s="1"/>
  <c r="I43" i="41"/>
  <c r="J92" i="39"/>
  <c r="F107" i="42"/>
  <c r="F111" i="42"/>
  <c r="F112" i="42" s="1"/>
  <c r="H95" i="42"/>
  <c r="F105" i="42"/>
  <c r="I94" i="41"/>
  <c r="G95" i="41"/>
  <c r="G94" i="37"/>
  <c r="G94" i="41"/>
  <c r="G97" i="41" s="1"/>
  <c r="F97" i="37"/>
  <c r="L71" i="39"/>
  <c r="K143" i="41"/>
  <c r="K71" i="42"/>
  <c r="L32" i="42"/>
  <c r="L32" i="39"/>
  <c r="L32" i="41"/>
  <c r="L32" i="37"/>
  <c r="G23" i="37"/>
  <c r="K32" i="42"/>
  <c r="K32" i="41"/>
  <c r="K32" i="39"/>
  <c r="K32" i="37"/>
  <c r="H143" i="37"/>
  <c r="F110" i="41"/>
  <c r="F109" i="41"/>
  <c r="G143" i="39"/>
  <c r="J94" i="41"/>
  <c r="G92" i="42"/>
  <c r="L96" i="42"/>
  <c r="H49" i="41"/>
  <c r="H18" i="41"/>
  <c r="H167" i="41"/>
  <c r="G71" i="42"/>
  <c r="J67" i="42"/>
  <c r="K49" i="39"/>
  <c r="K43" i="39"/>
  <c r="K18" i="39"/>
  <c r="J25" i="39"/>
  <c r="J43" i="42"/>
  <c r="J49" i="42"/>
  <c r="J18" i="42"/>
  <c r="I23" i="41"/>
  <c r="K24" i="39"/>
  <c r="K96" i="39" s="1"/>
  <c r="K97" i="39" s="1"/>
  <c r="L69" i="39"/>
  <c r="F105" i="39"/>
  <c r="I95" i="39"/>
  <c r="I97" i="39" s="1"/>
  <c r="K143" i="42"/>
  <c r="H95" i="41"/>
  <c r="G71" i="39"/>
  <c r="G49" i="39"/>
  <c r="G43" i="39"/>
  <c r="G18" i="39"/>
  <c r="F106" i="42"/>
  <c r="F18" i="37"/>
  <c r="F49" i="37"/>
  <c r="F108" i="37"/>
  <c r="F43" i="37"/>
  <c r="L23" i="39"/>
  <c r="K92" i="37"/>
  <c r="H143" i="41"/>
  <c r="J67" i="41"/>
  <c r="K43" i="42"/>
  <c r="K49" i="42"/>
  <c r="J49" i="41"/>
  <c r="J43" i="41"/>
  <c r="J18" i="41"/>
  <c r="I18" i="39"/>
  <c r="I49" i="39"/>
  <c r="I43" i="39"/>
  <c r="G24" i="42"/>
  <c r="H43" i="41"/>
  <c r="G18" i="41"/>
  <c r="G43" i="41"/>
  <c r="G49" i="41"/>
  <c r="I143" i="39"/>
  <c r="H110" i="37"/>
  <c r="F49" i="41"/>
  <c r="F18" i="41"/>
  <c r="F43" i="41"/>
  <c r="F108" i="41"/>
  <c r="F72" i="37"/>
  <c r="I32" i="42"/>
  <c r="I32" i="39"/>
  <c r="I32" i="41"/>
  <c r="I32" i="37"/>
  <c r="H167" i="42"/>
  <c r="H43" i="42"/>
  <c r="H18" i="42"/>
  <c r="H49" i="42"/>
  <c r="H143" i="42"/>
  <c r="K49" i="41"/>
  <c r="K43" i="41"/>
  <c r="K18" i="41"/>
  <c r="I23" i="37"/>
  <c r="I49" i="37"/>
  <c r="I18" i="37"/>
  <c r="I43" i="37"/>
  <c r="J92" i="37"/>
  <c r="L69" i="41"/>
  <c r="L72" i="41" s="1"/>
  <c r="L70" i="39"/>
  <c r="L110" i="39" s="1"/>
  <c r="H92" i="37"/>
  <c r="H67" i="39"/>
  <c r="I92" i="39"/>
  <c r="F143" i="41"/>
  <c r="F105" i="37"/>
  <c r="H92" i="39"/>
  <c r="H97" i="37"/>
  <c r="I92" i="37"/>
  <c r="F83" i="37"/>
  <c r="H95" i="39"/>
  <c r="G23" i="39"/>
  <c r="G43" i="37"/>
  <c r="G49" i="37"/>
  <c r="G18" i="37"/>
  <c r="I143" i="41"/>
  <c r="F105" i="41"/>
  <c r="I70" i="41"/>
  <c r="I110" i="41" s="1"/>
  <c r="L95" i="39"/>
  <c r="I71" i="41"/>
  <c r="G69" i="39"/>
  <c r="F49" i="39"/>
  <c r="F43" i="39"/>
  <c r="F18" i="39"/>
  <c r="F108" i="39"/>
  <c r="L92" i="39"/>
  <c r="F72" i="39"/>
  <c r="K67" i="41"/>
  <c r="L25" i="39"/>
  <c r="L18" i="37"/>
  <c r="L44" i="37" s="1"/>
  <c r="L49" i="37"/>
  <c r="L43" i="37"/>
  <c r="H143" i="39"/>
  <c r="J95" i="39"/>
  <c r="F92" i="37"/>
  <c r="L94" i="42"/>
  <c r="L97" i="42" s="1"/>
  <c r="J23" i="41"/>
  <c r="I25" i="39"/>
  <c r="I18" i="42"/>
  <c r="I43" i="42"/>
  <c r="I49" i="42"/>
  <c r="J92" i="42"/>
  <c r="J99" i="42" s="1"/>
  <c r="H94" i="41"/>
  <c r="H97" i="41" s="1"/>
  <c r="H99" i="41" s="1"/>
  <c r="G32" i="41"/>
  <c r="G32" i="42"/>
  <c r="G32" i="37"/>
  <c r="G32" i="39"/>
  <c r="H27" i="14"/>
  <c r="H35" i="14" s="1"/>
  <c r="E27" i="14"/>
  <c r="E35" i="14" s="1"/>
  <c r="J27" i="14"/>
  <c r="K27" i="14"/>
  <c r="J102" i="14"/>
  <c r="G96" i="39" l="1"/>
  <c r="G97" i="39" s="1"/>
  <c r="G120" i="39"/>
  <c r="E158" i="41"/>
  <c r="E155" i="41"/>
  <c r="J108" i="37"/>
  <c r="H72" i="41"/>
  <c r="J109" i="37"/>
  <c r="K72" i="37"/>
  <c r="I72" i="39"/>
  <c r="E34" i="37"/>
  <c r="E39" i="37" s="1"/>
  <c r="E48" i="37" s="1"/>
  <c r="K120" i="37"/>
  <c r="E155" i="42"/>
  <c r="E34" i="41"/>
  <c r="E47" i="41" s="1"/>
  <c r="E155" i="37"/>
  <c r="E158" i="37"/>
  <c r="K108" i="42"/>
  <c r="L109" i="42"/>
  <c r="H72" i="39"/>
  <c r="E34" i="42"/>
  <c r="E47" i="42" s="1"/>
  <c r="I72" i="37"/>
  <c r="K109" i="37"/>
  <c r="H111" i="39"/>
  <c r="H112" i="39" s="1"/>
  <c r="F76" i="41"/>
  <c r="E161" i="42"/>
  <c r="J72" i="39"/>
  <c r="J120" i="39"/>
  <c r="G96" i="42"/>
  <c r="G97" i="42" s="1"/>
  <c r="G99" i="42" s="1"/>
  <c r="F76" i="39"/>
  <c r="J72" i="42"/>
  <c r="J111" i="42"/>
  <c r="J112" i="42" s="1"/>
  <c r="H72" i="42"/>
  <c r="I120" i="39"/>
  <c r="F99" i="41"/>
  <c r="F101" i="41" s="1"/>
  <c r="F104" i="41" s="1"/>
  <c r="K72" i="39"/>
  <c r="H72" i="37"/>
  <c r="F76" i="37"/>
  <c r="K96" i="37"/>
  <c r="K111" i="37" s="1"/>
  <c r="K112" i="37" s="1"/>
  <c r="L109" i="37"/>
  <c r="I72" i="42"/>
  <c r="L99" i="37"/>
  <c r="G109" i="41"/>
  <c r="K108" i="41"/>
  <c r="K109" i="41"/>
  <c r="K99" i="39"/>
  <c r="L99" i="42"/>
  <c r="I109" i="37"/>
  <c r="L111" i="42"/>
  <c r="L112" i="42" s="1"/>
  <c r="E46" i="39"/>
  <c r="L99" i="41"/>
  <c r="H109" i="37"/>
  <c r="J120" i="42"/>
  <c r="H109" i="42"/>
  <c r="I109" i="39"/>
  <c r="F99" i="42"/>
  <c r="F101" i="42" s="1"/>
  <c r="F104" i="42" s="1"/>
  <c r="H109" i="41"/>
  <c r="G99" i="41"/>
  <c r="H99" i="37"/>
  <c r="H111" i="37"/>
  <c r="H112" i="37" s="1"/>
  <c r="E161" i="39"/>
  <c r="E155" i="39"/>
  <c r="L111" i="37"/>
  <c r="L112" i="37" s="1"/>
  <c r="L108" i="42"/>
  <c r="L120" i="41"/>
  <c r="K109" i="42"/>
  <c r="L108" i="37"/>
  <c r="J109" i="41"/>
  <c r="H111" i="41"/>
  <c r="H112" i="41" s="1"/>
  <c r="L72" i="37"/>
  <c r="I109" i="41"/>
  <c r="J109" i="42"/>
  <c r="I109" i="42"/>
  <c r="J111" i="39"/>
  <c r="J112" i="39" s="1"/>
  <c r="I99" i="39"/>
  <c r="G120" i="41"/>
  <c r="I96" i="37"/>
  <c r="I97" i="37" s="1"/>
  <c r="I99" i="37" s="1"/>
  <c r="I120" i="42"/>
  <c r="L109" i="41"/>
  <c r="G99" i="39"/>
  <c r="L111" i="41"/>
  <c r="L112" i="41" s="1"/>
  <c r="F76" i="42"/>
  <c r="J111" i="37"/>
  <c r="J112" i="37" s="1"/>
  <c r="H97" i="42"/>
  <c r="H99" i="42" s="1"/>
  <c r="F44" i="42"/>
  <c r="F26" i="42"/>
  <c r="F163" i="42" s="1"/>
  <c r="H99" i="39"/>
  <c r="F44" i="39"/>
  <c r="F26" i="39"/>
  <c r="F163" i="39" s="1"/>
  <c r="H109" i="39"/>
  <c r="I44" i="39"/>
  <c r="I26" i="39"/>
  <c r="F99" i="37"/>
  <c r="F101" i="37" s="1"/>
  <c r="L120" i="42"/>
  <c r="I97" i="42"/>
  <c r="I99" i="42" s="1"/>
  <c r="H44" i="37"/>
  <c r="H26" i="37"/>
  <c r="H111" i="42"/>
  <c r="H112" i="42" s="1"/>
  <c r="G109" i="42"/>
  <c r="I72" i="41"/>
  <c r="K44" i="41"/>
  <c r="K26" i="41"/>
  <c r="J44" i="41"/>
  <c r="J26" i="41"/>
  <c r="G108" i="39"/>
  <c r="L108" i="39"/>
  <c r="L72" i="39"/>
  <c r="J109" i="39"/>
  <c r="G72" i="41"/>
  <c r="H120" i="41"/>
  <c r="J44" i="37"/>
  <c r="J26" i="37"/>
  <c r="L108" i="41"/>
  <c r="I111" i="42"/>
  <c r="I112" i="42" s="1"/>
  <c r="K96" i="42"/>
  <c r="K111" i="42" s="1"/>
  <c r="K112" i="42" s="1"/>
  <c r="J97" i="37"/>
  <c r="J99" i="37" s="1"/>
  <c r="I44" i="42"/>
  <c r="I26" i="42"/>
  <c r="K111" i="41"/>
  <c r="K112" i="41" s="1"/>
  <c r="F44" i="37"/>
  <c r="F26" i="37"/>
  <c r="F163" i="37" s="1"/>
  <c r="G44" i="39"/>
  <c r="G26" i="39"/>
  <c r="K44" i="39"/>
  <c r="K26" i="39"/>
  <c r="H44" i="41"/>
  <c r="H26" i="41"/>
  <c r="G109" i="37"/>
  <c r="G96" i="37"/>
  <c r="K109" i="39"/>
  <c r="G44" i="42"/>
  <c r="G26" i="42"/>
  <c r="L44" i="41"/>
  <c r="L26" i="41"/>
  <c r="K97" i="41"/>
  <c r="K99" i="41" s="1"/>
  <c r="K97" i="37"/>
  <c r="K99" i="37" s="1"/>
  <c r="L26" i="37"/>
  <c r="G111" i="41"/>
  <c r="G112" i="41" s="1"/>
  <c r="E47" i="39"/>
  <c r="E39" i="39"/>
  <c r="E48" i="39" s="1"/>
  <c r="H120" i="42"/>
  <c r="G72" i="42"/>
  <c r="K44" i="37"/>
  <c r="K26" i="37"/>
  <c r="I44" i="37"/>
  <c r="I26" i="37"/>
  <c r="F44" i="41"/>
  <c r="F26" i="41"/>
  <c r="F163" i="41" s="1"/>
  <c r="G44" i="41"/>
  <c r="G26" i="41"/>
  <c r="K111" i="39"/>
  <c r="K112" i="39" s="1"/>
  <c r="I26" i="41"/>
  <c r="I96" i="41"/>
  <c r="I111" i="41" s="1"/>
  <c r="I112" i="41" s="1"/>
  <c r="K120" i="39"/>
  <c r="I111" i="39"/>
  <c r="I112" i="39" s="1"/>
  <c r="K120" i="41"/>
  <c r="J72" i="41"/>
  <c r="L44" i="42"/>
  <c r="L26" i="42"/>
  <c r="H44" i="42"/>
  <c r="H26" i="42"/>
  <c r="G109" i="39"/>
  <c r="J120" i="37"/>
  <c r="K44" i="42"/>
  <c r="K26" i="42"/>
  <c r="H120" i="39"/>
  <c r="G72" i="39"/>
  <c r="G44" i="37"/>
  <c r="G26" i="37"/>
  <c r="J96" i="41"/>
  <c r="L96" i="39"/>
  <c r="L97" i="39" s="1"/>
  <c r="L99" i="39" s="1"/>
  <c r="I120" i="37"/>
  <c r="G111" i="39"/>
  <c r="G112" i="39" s="1"/>
  <c r="L120" i="37"/>
  <c r="L44" i="39"/>
  <c r="L26" i="39"/>
  <c r="J44" i="39"/>
  <c r="J26" i="39"/>
  <c r="G72" i="37"/>
  <c r="H120" i="37"/>
  <c r="J44" i="42"/>
  <c r="J26" i="42"/>
  <c r="J97" i="39"/>
  <c r="J99" i="39" s="1"/>
  <c r="F99" i="39"/>
  <c r="F101" i="39" s="1"/>
  <c r="L109" i="39"/>
  <c r="H44" i="39"/>
  <c r="H26" i="39"/>
  <c r="G120" i="42"/>
  <c r="E39" i="14"/>
  <c r="L27" i="14"/>
  <c r="F29" i="9"/>
  <c r="L63" i="14"/>
  <c r="F118" i="14"/>
  <c r="D118" i="14"/>
  <c r="J6" i="10"/>
  <c r="L67" i="14" s="1"/>
  <c r="I6" i="10"/>
  <c r="H6" i="10"/>
  <c r="G6" i="10"/>
  <c r="F6" i="10"/>
  <c r="F9" i="10" s="1"/>
  <c r="E6" i="10"/>
  <c r="D6" i="10"/>
  <c r="C6" i="10"/>
  <c r="E62" i="14"/>
  <c r="E19" i="8" s="1"/>
  <c r="F62" i="14"/>
  <c r="F19" i="8" s="1"/>
  <c r="D62" i="14"/>
  <c r="I61" i="14"/>
  <c r="J61" i="14"/>
  <c r="K61" i="14"/>
  <c r="L61" i="14"/>
  <c r="M61" i="14"/>
  <c r="E63" i="14"/>
  <c r="F63" i="14"/>
  <c r="H63" i="14"/>
  <c r="M63" i="14"/>
  <c r="E64" i="14"/>
  <c r="E20" i="8" s="1"/>
  <c r="F64" i="14"/>
  <c r="F20" i="8" s="1"/>
  <c r="E65" i="14"/>
  <c r="F65" i="14"/>
  <c r="H65" i="14"/>
  <c r="I65" i="14"/>
  <c r="J65" i="14"/>
  <c r="K65" i="14"/>
  <c r="L65" i="14"/>
  <c r="M65" i="14"/>
  <c r="E66" i="14"/>
  <c r="E21" i="8" s="1"/>
  <c r="F66" i="14"/>
  <c r="F21" i="8" s="1"/>
  <c r="E67" i="14"/>
  <c r="F67" i="14"/>
  <c r="H67" i="14"/>
  <c r="I67" i="14"/>
  <c r="E68" i="14"/>
  <c r="E22" i="8" s="1"/>
  <c r="F68" i="14"/>
  <c r="F22" i="8" s="1"/>
  <c r="D68" i="14"/>
  <c r="D22" i="8" s="1"/>
  <c r="D67" i="14"/>
  <c r="D66" i="14"/>
  <c r="D21" i="8" s="1"/>
  <c r="D65" i="14"/>
  <c r="D64" i="14"/>
  <c r="D20" i="8" s="1"/>
  <c r="D63" i="14"/>
  <c r="E39" i="42" l="1"/>
  <c r="E48" i="42" s="1"/>
  <c r="E47" i="37"/>
  <c r="E39" i="41"/>
  <c r="E48" i="41" s="1"/>
  <c r="F169" i="37"/>
  <c r="I111" i="37"/>
  <c r="I112" i="37" s="1"/>
  <c r="G111" i="42"/>
  <c r="G112" i="42" s="1"/>
  <c r="F169" i="39"/>
  <c r="F169" i="42"/>
  <c r="F169" i="41"/>
  <c r="F104" i="37"/>
  <c r="F104" i="39"/>
  <c r="G119" i="42"/>
  <c r="G122" i="42" s="1"/>
  <c r="G154" i="42"/>
  <c r="G10" i="42" s="1"/>
  <c r="G88" i="30" s="1"/>
  <c r="G29" i="42"/>
  <c r="G157" i="42"/>
  <c r="G45" i="42"/>
  <c r="K157" i="41"/>
  <c r="K45" i="41"/>
  <c r="K154" i="41"/>
  <c r="K10" i="41" s="1"/>
  <c r="K119" i="41"/>
  <c r="K122" i="41" s="1"/>
  <c r="K29" i="41"/>
  <c r="J154" i="39"/>
  <c r="J10" i="39" s="1"/>
  <c r="J35" i="30" s="1"/>
  <c r="J157" i="39"/>
  <c r="J29" i="39"/>
  <c r="J45" i="39"/>
  <c r="J119" i="39"/>
  <c r="J122" i="39" s="1"/>
  <c r="K154" i="42"/>
  <c r="K10" i="42" s="1"/>
  <c r="K88" i="30" s="1"/>
  <c r="K29" i="42"/>
  <c r="K119" i="42"/>
  <c r="K157" i="42"/>
  <c r="K45" i="42"/>
  <c r="I45" i="41"/>
  <c r="I119" i="41"/>
  <c r="I29" i="41"/>
  <c r="I154" i="41"/>
  <c r="I10" i="41" s="1"/>
  <c r="I157" i="41"/>
  <c r="F119" i="42"/>
  <c r="F122" i="42" s="1"/>
  <c r="F29" i="42"/>
  <c r="F157" i="42"/>
  <c r="F154" i="42"/>
  <c r="F45" i="42"/>
  <c r="I97" i="41"/>
  <c r="I99" i="41" s="1"/>
  <c r="I120" i="41"/>
  <c r="G29" i="39"/>
  <c r="G45" i="39"/>
  <c r="G154" i="39"/>
  <c r="G10" i="39" s="1"/>
  <c r="G35" i="30" s="1"/>
  <c r="G119" i="39"/>
  <c r="G122" i="39" s="1"/>
  <c r="G157" i="39"/>
  <c r="L157" i="42"/>
  <c r="L45" i="42"/>
  <c r="L29" i="42"/>
  <c r="L154" i="42"/>
  <c r="L10" i="42" s="1"/>
  <c r="L88" i="30" s="1"/>
  <c r="L119" i="42"/>
  <c r="L122" i="42" s="1"/>
  <c r="G97" i="37"/>
  <c r="G99" i="37" s="1"/>
  <c r="G111" i="37"/>
  <c r="G112" i="37" s="1"/>
  <c r="G120" i="37"/>
  <c r="F29" i="37"/>
  <c r="F119" i="37"/>
  <c r="F122" i="37" s="1"/>
  <c r="F154" i="37"/>
  <c r="F157" i="37"/>
  <c r="F45" i="37"/>
  <c r="I154" i="39"/>
  <c r="I10" i="39" s="1"/>
  <c r="I35" i="30" s="1"/>
  <c r="I45" i="39"/>
  <c r="I119" i="39"/>
  <c r="I122" i="39" s="1"/>
  <c r="I157" i="39"/>
  <c r="I29" i="39"/>
  <c r="L154" i="39"/>
  <c r="L10" i="39" s="1"/>
  <c r="L35" i="30" s="1"/>
  <c r="L45" i="39"/>
  <c r="L119" i="39"/>
  <c r="L157" i="39"/>
  <c r="L29" i="39"/>
  <c r="L111" i="39"/>
  <c r="L112" i="39" s="1"/>
  <c r="G119" i="41"/>
  <c r="G122" i="41" s="1"/>
  <c r="G29" i="41"/>
  <c r="G154" i="41"/>
  <c r="G10" i="41" s="1"/>
  <c r="G45" i="41"/>
  <c r="G157" i="41"/>
  <c r="K120" i="42"/>
  <c r="K97" i="42"/>
  <c r="K99" i="42" s="1"/>
  <c r="H9" i="10"/>
  <c r="H20" i="10"/>
  <c r="H15" i="10"/>
  <c r="H29" i="39"/>
  <c r="H119" i="39"/>
  <c r="H122" i="39" s="1"/>
  <c r="H45" i="39"/>
  <c r="H154" i="39"/>
  <c r="H10" i="39" s="1"/>
  <c r="H35" i="30" s="1"/>
  <c r="H157" i="39"/>
  <c r="I15" i="10"/>
  <c r="K66" i="14" s="1"/>
  <c r="J21" i="8" s="1"/>
  <c r="J157" i="42"/>
  <c r="J154" i="42"/>
  <c r="J10" i="42" s="1"/>
  <c r="J88" i="30" s="1"/>
  <c r="J45" i="42"/>
  <c r="J29" i="42"/>
  <c r="J119" i="42"/>
  <c r="J122" i="42" s="1"/>
  <c r="J97" i="41"/>
  <c r="J99" i="41" s="1"/>
  <c r="J111" i="41"/>
  <c r="J112" i="41" s="1"/>
  <c r="L29" i="41"/>
  <c r="L154" i="41"/>
  <c r="L10" i="41" s="1"/>
  <c r="L45" i="41"/>
  <c r="L119" i="41"/>
  <c r="L122" i="41" s="1"/>
  <c r="L157" i="41"/>
  <c r="H45" i="41"/>
  <c r="H119" i="41"/>
  <c r="H122" i="41" s="1"/>
  <c r="H154" i="41"/>
  <c r="H10" i="41" s="1"/>
  <c r="H29" i="41"/>
  <c r="H157" i="41"/>
  <c r="L120" i="39"/>
  <c r="K57" i="41"/>
  <c r="K167" i="41" s="1"/>
  <c r="K57" i="37"/>
  <c r="K167" i="37" s="1"/>
  <c r="K57" i="39"/>
  <c r="K167" i="39" s="1"/>
  <c r="K57" i="42"/>
  <c r="K167" i="42" s="1"/>
  <c r="G119" i="37"/>
  <c r="G154" i="37"/>
  <c r="G10" i="37" s="1"/>
  <c r="G157" i="37"/>
  <c r="G29" i="37"/>
  <c r="G45" i="37"/>
  <c r="F45" i="41"/>
  <c r="F29" i="41"/>
  <c r="F157" i="41"/>
  <c r="F119" i="41"/>
  <c r="F122" i="41" s="1"/>
  <c r="F154" i="41"/>
  <c r="K45" i="37"/>
  <c r="K157" i="37"/>
  <c r="K154" i="37"/>
  <c r="K10" i="37" s="1"/>
  <c r="K29" i="37"/>
  <c r="K119" i="37"/>
  <c r="K122" i="37" s="1"/>
  <c r="I154" i="42"/>
  <c r="I10" i="42" s="1"/>
  <c r="I88" i="30" s="1"/>
  <c r="I157" i="42"/>
  <c r="I45" i="42"/>
  <c r="I29" i="42"/>
  <c r="I119" i="42"/>
  <c r="I122" i="42" s="1"/>
  <c r="H119" i="37"/>
  <c r="H122" i="37" s="1"/>
  <c r="H154" i="37"/>
  <c r="H10" i="37" s="1"/>
  <c r="H157" i="37"/>
  <c r="H45" i="37"/>
  <c r="H29" i="37"/>
  <c r="K119" i="39"/>
  <c r="K122" i="39" s="1"/>
  <c r="K45" i="39"/>
  <c r="K29" i="39"/>
  <c r="K154" i="39"/>
  <c r="K10" i="39" s="1"/>
  <c r="K35" i="30" s="1"/>
  <c r="K157" i="39"/>
  <c r="J154" i="41"/>
  <c r="J10" i="41" s="1"/>
  <c r="J157" i="41"/>
  <c r="J29" i="41"/>
  <c r="J119" i="41"/>
  <c r="J45" i="41"/>
  <c r="F29" i="39"/>
  <c r="F157" i="39"/>
  <c r="F119" i="39"/>
  <c r="F122" i="39" s="1"/>
  <c r="F45" i="39"/>
  <c r="F154" i="39"/>
  <c r="J119" i="37"/>
  <c r="J122" i="37" s="1"/>
  <c r="J157" i="37"/>
  <c r="J154" i="37"/>
  <c r="J10" i="37" s="1"/>
  <c r="J29" i="37"/>
  <c r="J45" i="37"/>
  <c r="H157" i="42"/>
  <c r="H45" i="42"/>
  <c r="H29" i="42"/>
  <c r="H154" i="42"/>
  <c r="H10" i="42" s="1"/>
  <c r="H88" i="30" s="1"/>
  <c r="H119" i="42"/>
  <c r="H122" i="42" s="1"/>
  <c r="I154" i="37"/>
  <c r="I10" i="37" s="1"/>
  <c r="I157" i="37"/>
  <c r="I119" i="37"/>
  <c r="I122" i="37" s="1"/>
  <c r="I45" i="37"/>
  <c r="I29" i="37"/>
  <c r="L154" i="37"/>
  <c r="L10" i="37" s="1"/>
  <c r="L157" i="37"/>
  <c r="L45" i="37"/>
  <c r="L29" i="37"/>
  <c r="L119" i="37"/>
  <c r="L122" i="37" s="1"/>
  <c r="J120" i="41"/>
  <c r="J15" i="10"/>
  <c r="L66" i="14" s="1"/>
  <c r="K21" i="8" s="1"/>
  <c r="J12" i="10"/>
  <c r="J20" i="10"/>
  <c r="J9" i="10"/>
  <c r="G12" i="10"/>
  <c r="G9" i="10"/>
  <c r="H12" i="10"/>
  <c r="I12" i="10"/>
  <c r="I9" i="10"/>
  <c r="K6" i="10"/>
  <c r="K15" i="10" s="1"/>
  <c r="M27" i="14"/>
  <c r="M35" i="14" s="1"/>
  <c r="G15" i="10"/>
  <c r="F15" i="10"/>
  <c r="G20" i="10"/>
  <c r="I63" i="14"/>
  <c r="K156" i="14"/>
  <c r="G122" i="37" l="1"/>
  <c r="G128" i="37" s="1"/>
  <c r="J158" i="37"/>
  <c r="J155" i="37"/>
  <c r="J161" i="37"/>
  <c r="J128" i="37"/>
  <c r="K161" i="39"/>
  <c r="K155" i="39"/>
  <c r="K158" i="39"/>
  <c r="K128" i="39"/>
  <c r="I46" i="42"/>
  <c r="I34" i="42"/>
  <c r="H56" i="42"/>
  <c r="H56" i="39"/>
  <c r="H56" i="41"/>
  <c r="H56" i="37"/>
  <c r="J57" i="42"/>
  <c r="J167" i="42" s="1"/>
  <c r="J57" i="41"/>
  <c r="J167" i="41" s="1"/>
  <c r="J57" i="39"/>
  <c r="J167" i="39" s="1"/>
  <c r="J57" i="37"/>
  <c r="J167" i="37" s="1"/>
  <c r="K67" i="14"/>
  <c r="I57" i="42"/>
  <c r="I167" i="42" s="1"/>
  <c r="I57" i="41"/>
  <c r="I167" i="41" s="1"/>
  <c r="I57" i="37"/>
  <c r="I167" i="37" s="1"/>
  <c r="I57" i="39"/>
  <c r="I167" i="39" s="1"/>
  <c r="J67" i="14"/>
  <c r="F34" i="37"/>
  <c r="F46" i="37"/>
  <c r="I122" i="41"/>
  <c r="H52" i="41"/>
  <c r="H52" i="42"/>
  <c r="H52" i="39"/>
  <c r="H52" i="37"/>
  <c r="I158" i="37"/>
  <c r="I161" i="37"/>
  <c r="I155" i="37"/>
  <c r="I128" i="37"/>
  <c r="H155" i="41"/>
  <c r="H158" i="41"/>
  <c r="H161" i="41"/>
  <c r="H128" i="41"/>
  <c r="J56" i="42"/>
  <c r="J56" i="41"/>
  <c r="J56" i="39"/>
  <c r="J56" i="37"/>
  <c r="I52" i="41"/>
  <c r="I52" i="42"/>
  <c r="I52" i="39"/>
  <c r="I52" i="37"/>
  <c r="I161" i="39"/>
  <c r="I155" i="39"/>
  <c r="I158" i="39"/>
  <c r="I128" i="39"/>
  <c r="J46" i="39"/>
  <c r="J34" i="39"/>
  <c r="H46" i="37"/>
  <c r="H34" i="37"/>
  <c r="F155" i="41"/>
  <c r="F158" i="41"/>
  <c r="F161" i="41"/>
  <c r="F128" i="41"/>
  <c r="G158" i="41"/>
  <c r="G161" i="41"/>
  <c r="G155" i="41"/>
  <c r="G128" i="41"/>
  <c r="H54" i="41"/>
  <c r="H54" i="42"/>
  <c r="H54" i="39"/>
  <c r="H54" i="37"/>
  <c r="F155" i="39"/>
  <c r="F158" i="39"/>
  <c r="F161" i="39"/>
  <c r="F128" i="39"/>
  <c r="K161" i="37"/>
  <c r="K155" i="37"/>
  <c r="K158" i="37"/>
  <c r="K128" i="37"/>
  <c r="F46" i="41"/>
  <c r="F34" i="41"/>
  <c r="L46" i="39"/>
  <c r="L34" i="39"/>
  <c r="G161" i="39"/>
  <c r="G158" i="39"/>
  <c r="G155" i="39"/>
  <c r="G128" i="39"/>
  <c r="K52" i="42"/>
  <c r="K52" i="39"/>
  <c r="K52" i="37"/>
  <c r="K52" i="41"/>
  <c r="K46" i="37"/>
  <c r="K34" i="37"/>
  <c r="J161" i="42"/>
  <c r="J155" i="42"/>
  <c r="J158" i="42"/>
  <c r="J128" i="42"/>
  <c r="F34" i="42"/>
  <c r="F46" i="42"/>
  <c r="J52" i="41"/>
  <c r="J52" i="42"/>
  <c r="J52" i="39"/>
  <c r="J52" i="37"/>
  <c r="K54" i="42"/>
  <c r="K54" i="39"/>
  <c r="K54" i="41"/>
  <c r="K54" i="37"/>
  <c r="J54" i="42"/>
  <c r="J54" i="39"/>
  <c r="J54" i="41"/>
  <c r="J54" i="37"/>
  <c r="J122" i="41"/>
  <c r="L46" i="37"/>
  <c r="L34" i="37"/>
  <c r="J34" i="37"/>
  <c r="J46" i="37"/>
  <c r="K9" i="10"/>
  <c r="K20" i="10"/>
  <c r="F46" i="39"/>
  <c r="F34" i="39"/>
  <c r="K34" i="39"/>
  <c r="K46" i="39"/>
  <c r="H161" i="37"/>
  <c r="H155" i="37"/>
  <c r="H158" i="37"/>
  <c r="H128" i="37"/>
  <c r="L158" i="41"/>
  <c r="L161" i="41"/>
  <c r="L155" i="41"/>
  <c r="L128" i="41"/>
  <c r="J34" i="42"/>
  <c r="J46" i="42"/>
  <c r="L122" i="39"/>
  <c r="L161" i="42"/>
  <c r="L158" i="42"/>
  <c r="L155" i="42"/>
  <c r="L128" i="42"/>
  <c r="F155" i="42"/>
  <c r="F158" i="42"/>
  <c r="F161" i="42"/>
  <c r="F128" i="42"/>
  <c r="K122" i="42"/>
  <c r="G51" i="42"/>
  <c r="G167" i="42" s="1"/>
  <c r="G51" i="41"/>
  <c r="G167" i="41" s="1"/>
  <c r="G51" i="39"/>
  <c r="G167" i="39" s="1"/>
  <c r="G51" i="37"/>
  <c r="G167" i="37" s="1"/>
  <c r="H61" i="14"/>
  <c r="H155" i="42"/>
  <c r="H158" i="42"/>
  <c r="H161" i="42"/>
  <c r="H128" i="42"/>
  <c r="I158" i="42"/>
  <c r="I161" i="42"/>
  <c r="I155" i="42"/>
  <c r="I128" i="42"/>
  <c r="G46" i="37"/>
  <c r="G34" i="37"/>
  <c r="H155" i="39"/>
  <c r="H158" i="39"/>
  <c r="H161" i="39"/>
  <c r="H128" i="39"/>
  <c r="G34" i="39"/>
  <c r="G46" i="39"/>
  <c r="K46" i="42"/>
  <c r="K34" i="42"/>
  <c r="G52" i="42"/>
  <c r="G52" i="41"/>
  <c r="G52" i="39"/>
  <c r="G52" i="37"/>
  <c r="G34" i="42"/>
  <c r="G46" i="42"/>
  <c r="K56" i="42"/>
  <c r="K56" i="41"/>
  <c r="K56" i="39"/>
  <c r="K56" i="37"/>
  <c r="H46" i="39"/>
  <c r="H34" i="39"/>
  <c r="L34" i="42"/>
  <c r="L46" i="42"/>
  <c r="K46" i="41"/>
  <c r="K34" i="41"/>
  <c r="G56" i="42"/>
  <c r="G56" i="41"/>
  <c r="G56" i="37"/>
  <c r="G56" i="39"/>
  <c r="I54" i="42"/>
  <c r="I54" i="41"/>
  <c r="I54" i="37"/>
  <c r="I54" i="39"/>
  <c r="I46" i="37"/>
  <c r="I34" i="37"/>
  <c r="H34" i="42"/>
  <c r="H46" i="42"/>
  <c r="J46" i="41"/>
  <c r="J34" i="41"/>
  <c r="L155" i="37"/>
  <c r="L161" i="37"/>
  <c r="L158" i="37"/>
  <c r="L128" i="37"/>
  <c r="H34" i="41"/>
  <c r="H46" i="41"/>
  <c r="L34" i="41"/>
  <c r="L46" i="41"/>
  <c r="I56" i="42"/>
  <c r="I56" i="41"/>
  <c r="I56" i="39"/>
  <c r="I56" i="37"/>
  <c r="G34" i="41"/>
  <c r="G46" i="41"/>
  <c r="I46" i="39"/>
  <c r="I34" i="39"/>
  <c r="F155" i="37"/>
  <c r="F158" i="37"/>
  <c r="F161" i="37"/>
  <c r="F128" i="37"/>
  <c r="I34" i="41"/>
  <c r="I46" i="41"/>
  <c r="J158" i="39"/>
  <c r="J161" i="39"/>
  <c r="J155" i="39"/>
  <c r="J128" i="39"/>
  <c r="K161" i="41"/>
  <c r="K155" i="41"/>
  <c r="K158" i="41"/>
  <c r="K128" i="41"/>
  <c r="G155" i="42"/>
  <c r="G161" i="42"/>
  <c r="G158" i="42"/>
  <c r="G128" i="42"/>
  <c r="J66" i="14"/>
  <c r="I21" i="8" s="1"/>
  <c r="K12" i="10"/>
  <c r="M39" i="14"/>
  <c r="M170" i="14"/>
  <c r="M167" i="14"/>
  <c r="H66" i="14"/>
  <c r="G21" i="8" s="1"/>
  <c r="I66" i="14"/>
  <c r="H21" i="8" s="1"/>
  <c r="J63" i="14"/>
  <c r="I20" i="10"/>
  <c r="K63" i="14"/>
  <c r="G155" i="37" l="1"/>
  <c r="G161" i="37"/>
  <c r="G158" i="37"/>
  <c r="K47" i="42"/>
  <c r="K39" i="42"/>
  <c r="F148" i="42"/>
  <c r="F164" i="42"/>
  <c r="F159" i="42"/>
  <c r="F156" i="42"/>
  <c r="F162" i="42"/>
  <c r="I39" i="39"/>
  <c r="I47" i="39"/>
  <c r="L54" i="42"/>
  <c r="L54" i="41"/>
  <c r="L54" i="39"/>
  <c r="L54" i="37"/>
  <c r="F164" i="37"/>
  <c r="F159" i="37"/>
  <c r="F148" i="37"/>
  <c r="F162" i="37"/>
  <c r="F156" i="37"/>
  <c r="L156" i="37"/>
  <c r="L148" i="37"/>
  <c r="L159" i="37"/>
  <c r="L162" i="37"/>
  <c r="I47" i="37"/>
  <c r="I39" i="37"/>
  <c r="H148" i="42"/>
  <c r="H156" i="42"/>
  <c r="H162" i="42"/>
  <c r="H159" i="42"/>
  <c r="K148" i="39"/>
  <c r="K162" i="39"/>
  <c r="K156" i="39"/>
  <c r="K159" i="39"/>
  <c r="G162" i="42"/>
  <c r="G148" i="42"/>
  <c r="G156" i="42"/>
  <c r="G159" i="42"/>
  <c r="J148" i="39"/>
  <c r="J159" i="39"/>
  <c r="J162" i="39"/>
  <c r="J156" i="39"/>
  <c r="K161" i="42"/>
  <c r="K155" i="42"/>
  <c r="K158" i="42"/>
  <c r="K128" i="42"/>
  <c r="H156" i="37"/>
  <c r="H148" i="37"/>
  <c r="H159" i="37"/>
  <c r="H162" i="37"/>
  <c r="L57" i="41"/>
  <c r="L167" i="41" s="1"/>
  <c r="L57" i="42"/>
  <c r="L167" i="42" s="1"/>
  <c r="L57" i="39"/>
  <c r="L167" i="39" s="1"/>
  <c r="L57" i="37"/>
  <c r="L167" i="37" s="1"/>
  <c r="M67" i="14"/>
  <c r="G162" i="39"/>
  <c r="G156" i="39"/>
  <c r="G148" i="39"/>
  <c r="G159" i="39"/>
  <c r="K162" i="37"/>
  <c r="K156" i="37"/>
  <c r="K148" i="37"/>
  <c r="K159" i="37"/>
  <c r="G148" i="37"/>
  <c r="G159" i="37"/>
  <c r="G156" i="37"/>
  <c r="G162" i="37"/>
  <c r="H47" i="37"/>
  <c r="H39" i="37"/>
  <c r="H156" i="41"/>
  <c r="H148" i="41"/>
  <c r="H159" i="41"/>
  <c r="H162" i="41"/>
  <c r="K47" i="41"/>
  <c r="K39" i="41"/>
  <c r="G47" i="37"/>
  <c r="G39" i="37"/>
  <c r="L155" i="39"/>
  <c r="L161" i="39"/>
  <c r="L158" i="39"/>
  <c r="L128" i="39"/>
  <c r="L52" i="42"/>
  <c r="L52" i="39"/>
  <c r="L52" i="41"/>
  <c r="L52" i="37"/>
  <c r="L56" i="41"/>
  <c r="L56" i="42"/>
  <c r="L56" i="39"/>
  <c r="L56" i="37"/>
  <c r="K47" i="37"/>
  <c r="K39" i="37"/>
  <c r="J39" i="39"/>
  <c r="J47" i="39"/>
  <c r="I156" i="42"/>
  <c r="I162" i="42"/>
  <c r="I159" i="42"/>
  <c r="I148" i="42"/>
  <c r="J39" i="42"/>
  <c r="J47" i="42"/>
  <c r="J39" i="37"/>
  <c r="J47" i="37"/>
  <c r="J162" i="37"/>
  <c r="J156" i="37"/>
  <c r="J159" i="37"/>
  <c r="J148" i="37"/>
  <c r="J39" i="41"/>
  <c r="J47" i="41"/>
  <c r="K156" i="41"/>
  <c r="K148" i="41"/>
  <c r="K159" i="41"/>
  <c r="K162" i="41"/>
  <c r="L39" i="41"/>
  <c r="L47" i="41"/>
  <c r="L47" i="42"/>
  <c r="L39" i="42"/>
  <c r="G47" i="42"/>
  <c r="G39" i="42"/>
  <c r="L156" i="41"/>
  <c r="L148" i="41"/>
  <c r="L159" i="41"/>
  <c r="L162" i="41"/>
  <c r="L47" i="37"/>
  <c r="L39" i="37"/>
  <c r="F47" i="42"/>
  <c r="F39" i="42"/>
  <c r="F48" i="42" s="1"/>
  <c r="L47" i="39"/>
  <c r="L39" i="39"/>
  <c r="F156" i="39"/>
  <c r="F148" i="39"/>
  <c r="F159" i="39"/>
  <c r="F162" i="39"/>
  <c r="F164" i="39"/>
  <c r="G159" i="41"/>
  <c r="G162" i="41"/>
  <c r="G156" i="41"/>
  <c r="G148" i="41"/>
  <c r="F148" i="41"/>
  <c r="F164" i="41"/>
  <c r="F159" i="41"/>
  <c r="F162" i="41"/>
  <c r="F156" i="41"/>
  <c r="I159" i="39"/>
  <c r="I162" i="39"/>
  <c r="I148" i="39"/>
  <c r="I156" i="39"/>
  <c r="I162" i="37"/>
  <c r="I156" i="37"/>
  <c r="I159" i="37"/>
  <c r="I148" i="37"/>
  <c r="I155" i="41"/>
  <c r="I158" i="41"/>
  <c r="I161" i="41"/>
  <c r="I128" i="41"/>
  <c r="G39" i="39"/>
  <c r="G47" i="39"/>
  <c r="I47" i="41"/>
  <c r="I39" i="41"/>
  <c r="H39" i="39"/>
  <c r="H47" i="39"/>
  <c r="H159" i="39"/>
  <c r="H162" i="39"/>
  <c r="H148" i="39"/>
  <c r="H156" i="39"/>
  <c r="L156" i="42"/>
  <c r="L148" i="42"/>
  <c r="L162" i="42"/>
  <c r="L159" i="42"/>
  <c r="K39" i="39"/>
  <c r="K47" i="39"/>
  <c r="I47" i="42"/>
  <c r="I39" i="42"/>
  <c r="G47" i="41"/>
  <c r="G39" i="41"/>
  <c r="H39" i="41"/>
  <c r="H47" i="41"/>
  <c r="H47" i="42"/>
  <c r="H39" i="42"/>
  <c r="F47" i="39"/>
  <c r="F39" i="39"/>
  <c r="F48" i="39" s="1"/>
  <c r="J158" i="41"/>
  <c r="J155" i="41"/>
  <c r="J161" i="41"/>
  <c r="J128" i="41"/>
  <c r="J162" i="42"/>
  <c r="J148" i="42"/>
  <c r="J156" i="42"/>
  <c r="J159" i="42"/>
  <c r="F47" i="41"/>
  <c r="F39" i="41"/>
  <c r="F48" i="41" s="1"/>
  <c r="F47" i="37"/>
  <c r="F39" i="37"/>
  <c r="F48" i="37" s="1"/>
  <c r="M66" i="14"/>
  <c r="L21" i="8" s="1"/>
  <c r="E118" i="14"/>
  <c r="E45" i="8" s="1"/>
  <c r="F45" i="8"/>
  <c r="H118" i="14"/>
  <c r="G45" i="8" s="1"/>
  <c r="I118" i="14"/>
  <c r="H45" i="8" s="1"/>
  <c r="J118" i="14"/>
  <c r="I45" i="8" s="1"/>
  <c r="K118" i="14"/>
  <c r="J45" i="8" s="1"/>
  <c r="L118" i="14"/>
  <c r="K45" i="8" s="1"/>
  <c r="M118" i="14"/>
  <c r="L45" i="8" s="1"/>
  <c r="D119" i="14"/>
  <c r="D46" i="8" s="1"/>
  <c r="F119" i="14"/>
  <c r="F46" i="8" s="1"/>
  <c r="D120" i="14"/>
  <c r="D47" i="8" s="1"/>
  <c r="F120" i="14"/>
  <c r="F47" i="8" s="1"/>
  <c r="H120" i="14"/>
  <c r="G47" i="8" s="1"/>
  <c r="I120" i="14"/>
  <c r="H47" i="8" s="1"/>
  <c r="J120" i="14"/>
  <c r="I47" i="8" s="1"/>
  <c r="K120" i="14"/>
  <c r="J47" i="8" s="1"/>
  <c r="L120" i="14"/>
  <c r="K47" i="8" s="1"/>
  <c r="M120" i="14"/>
  <c r="L47" i="8" s="1"/>
  <c r="E121" i="14"/>
  <c r="E122" i="14" s="1"/>
  <c r="E49" i="8" s="1"/>
  <c r="F121" i="14"/>
  <c r="F48" i="8" s="1"/>
  <c r="H121" i="14"/>
  <c r="G48" i="8" s="1"/>
  <c r="I121" i="14"/>
  <c r="H48" i="8" s="1"/>
  <c r="J121" i="14"/>
  <c r="I48" i="8" s="1"/>
  <c r="K121" i="14"/>
  <c r="J48" i="8" s="1"/>
  <c r="L121" i="14"/>
  <c r="K48" i="8" s="1"/>
  <c r="M121" i="14"/>
  <c r="L48" i="8" s="1"/>
  <c r="D121" i="14"/>
  <c r="H18" i="10"/>
  <c r="I18" i="10"/>
  <c r="J18" i="10"/>
  <c r="K18" i="10"/>
  <c r="F12" i="10"/>
  <c r="J58" i="41" l="1"/>
  <c r="J58" i="42"/>
  <c r="J58" i="37"/>
  <c r="J58" i="39"/>
  <c r="G82" i="41"/>
  <c r="G48" i="41"/>
  <c r="H82" i="39"/>
  <c r="H48" i="39"/>
  <c r="J82" i="41"/>
  <c r="J48" i="41"/>
  <c r="J82" i="42"/>
  <c r="J48" i="42"/>
  <c r="K162" i="42"/>
  <c r="K156" i="42"/>
  <c r="K148" i="42"/>
  <c r="K159" i="42"/>
  <c r="I48" i="42"/>
  <c r="I82" i="42"/>
  <c r="F51" i="42"/>
  <c r="F167" i="42" s="1"/>
  <c r="F51" i="41"/>
  <c r="F167" i="41" s="1"/>
  <c r="F51" i="39"/>
  <c r="F167" i="39" s="1"/>
  <c r="F51" i="37"/>
  <c r="F167" i="37" s="1"/>
  <c r="G54" i="41"/>
  <c r="G54" i="42"/>
  <c r="G54" i="39"/>
  <c r="G54" i="37"/>
  <c r="L58" i="41"/>
  <c r="L58" i="39"/>
  <c r="L58" i="42"/>
  <c r="L58" i="37"/>
  <c r="K58" i="41"/>
  <c r="K58" i="39"/>
  <c r="K58" i="37"/>
  <c r="K58" i="42"/>
  <c r="I48" i="41"/>
  <c r="I82" i="41"/>
  <c r="L156" i="39"/>
  <c r="L148" i="39"/>
  <c r="L159" i="39"/>
  <c r="L162" i="39"/>
  <c r="I58" i="42"/>
  <c r="I58" i="39"/>
  <c r="I58" i="41"/>
  <c r="I58" i="37"/>
  <c r="L82" i="39"/>
  <c r="L48" i="39"/>
  <c r="H82" i="42"/>
  <c r="H48" i="42"/>
  <c r="E51" i="42"/>
  <c r="E167" i="42" s="1"/>
  <c r="E51" i="39"/>
  <c r="E167" i="39" s="1"/>
  <c r="E51" i="41"/>
  <c r="E167" i="41" s="1"/>
  <c r="E51" i="37"/>
  <c r="E167" i="37" s="1"/>
  <c r="K48" i="39"/>
  <c r="K82" i="39"/>
  <c r="G48" i="39"/>
  <c r="G82" i="39"/>
  <c r="G48" i="42"/>
  <c r="G82" i="42"/>
  <c r="G48" i="37"/>
  <c r="G82" i="37"/>
  <c r="L82" i="41"/>
  <c r="L48" i="41"/>
  <c r="D51" i="42"/>
  <c r="D167" i="42" s="1"/>
  <c r="D51" i="41"/>
  <c r="D167" i="41" s="1"/>
  <c r="D51" i="37"/>
  <c r="D167" i="37" s="1"/>
  <c r="D51" i="39"/>
  <c r="D167" i="39" s="1"/>
  <c r="J159" i="41"/>
  <c r="J162" i="41"/>
  <c r="J148" i="41"/>
  <c r="J156" i="41"/>
  <c r="I162" i="41"/>
  <c r="I156" i="41"/>
  <c r="I148" i="41"/>
  <c r="I159" i="41"/>
  <c r="J82" i="37"/>
  <c r="J48" i="37"/>
  <c r="J48" i="39"/>
  <c r="J82" i="39"/>
  <c r="H82" i="37"/>
  <c r="H48" i="37"/>
  <c r="I82" i="37"/>
  <c r="I48" i="37"/>
  <c r="K48" i="42"/>
  <c r="K82" i="42"/>
  <c r="H82" i="41"/>
  <c r="H48" i="41"/>
  <c r="L82" i="37"/>
  <c r="L48" i="37"/>
  <c r="L82" i="42"/>
  <c r="L48" i="42"/>
  <c r="K48" i="37"/>
  <c r="K82" i="37"/>
  <c r="K82" i="41"/>
  <c r="K48" i="41"/>
  <c r="I82" i="39"/>
  <c r="I48" i="39"/>
  <c r="D61" i="14"/>
  <c r="D180" i="14" s="1"/>
  <c r="K68" i="14"/>
  <c r="J22" i="8" s="1"/>
  <c r="L68" i="14"/>
  <c r="K22" i="8" s="1"/>
  <c r="J68" i="14"/>
  <c r="I22" i="8" s="1"/>
  <c r="I64" i="14"/>
  <c r="H20" i="8" s="1"/>
  <c r="M68" i="14"/>
  <c r="L22" i="8" s="1"/>
  <c r="H64" i="14"/>
  <c r="G20" i="8" s="1"/>
  <c r="E61" i="14"/>
  <c r="E180" i="14" s="1"/>
  <c r="E20" i="10"/>
  <c r="F61" i="14"/>
  <c r="F180" i="14" s="1"/>
  <c r="F122" i="14"/>
  <c r="F49" i="8" s="1"/>
  <c r="E48" i="8"/>
  <c r="H122" i="14"/>
  <c r="G49" i="8" s="1"/>
  <c r="D48" i="8"/>
  <c r="B19" i="8"/>
  <c r="B20" i="8" s="1"/>
  <c r="D45" i="8"/>
  <c r="D122" i="14"/>
  <c r="D49" i="8" s="1"/>
  <c r="K122" i="14"/>
  <c r="J49" i="8" s="1"/>
  <c r="J122" i="14"/>
  <c r="I49" i="8" s="1"/>
  <c r="M122" i="14"/>
  <c r="L49" i="8" s="1"/>
  <c r="L122" i="14"/>
  <c r="K49" i="8" s="1"/>
  <c r="I122" i="14"/>
  <c r="H49" i="8" s="1"/>
  <c r="D107" i="14"/>
  <c r="E107" i="14"/>
  <c r="F20" i="10"/>
  <c r="D102" i="14"/>
  <c r="M180" i="14"/>
  <c r="L180" i="14"/>
  <c r="K180" i="14"/>
  <c r="J180" i="14"/>
  <c r="I180" i="14"/>
  <c r="C20" i="10"/>
  <c r="H180" i="14"/>
  <c r="D20" i="10"/>
  <c r="K102" i="14"/>
  <c r="J40" i="8" s="1"/>
  <c r="L107" i="14"/>
  <c r="F77" i="14"/>
  <c r="F123" i="14" s="1"/>
  <c r="F35" i="8" s="1"/>
  <c r="F102" i="14"/>
  <c r="F40" i="8" s="1"/>
  <c r="F107" i="14"/>
  <c r="I40" i="8"/>
  <c r="M107" i="14"/>
  <c r="I28" i="14"/>
  <c r="D77" i="14"/>
  <c r="D123" i="14" s="1"/>
  <c r="D35" i="8" s="1"/>
  <c r="H77" i="14"/>
  <c r="H123" i="14" s="1"/>
  <c r="G35" i="8" s="1"/>
  <c r="K107" i="14"/>
  <c r="K53" i="14"/>
  <c r="J14" i="8" s="1"/>
  <c r="L156" i="14"/>
  <c r="J77" i="14"/>
  <c r="J123" i="14" s="1"/>
  <c r="I35" i="8" s="1"/>
  <c r="J107" i="14"/>
  <c r="J109" i="14" s="1"/>
  <c r="I156" i="14"/>
  <c r="J156" i="14"/>
  <c r="I77" i="14"/>
  <c r="I123" i="14" s="1"/>
  <c r="H35" i="8" s="1"/>
  <c r="H102" i="14"/>
  <c r="G40" i="8" s="1"/>
  <c r="I102" i="14"/>
  <c r="H40" i="8" s="1"/>
  <c r="L28" i="14"/>
  <c r="H107" i="14"/>
  <c r="I107" i="14"/>
  <c r="E102" i="14"/>
  <c r="H156" i="14"/>
  <c r="K77" i="14"/>
  <c r="K123" i="14" s="1"/>
  <c r="J35" i="8" s="1"/>
  <c r="E77" i="14"/>
  <c r="E123" i="14" s="1"/>
  <c r="E35" i="8" s="1"/>
  <c r="L102" i="14"/>
  <c r="K40" i="8" s="1"/>
  <c r="M156" i="14"/>
  <c r="L77" i="14"/>
  <c r="L123" i="14" s="1"/>
  <c r="K35" i="8" s="1"/>
  <c r="D59" i="14"/>
  <c r="D15" i="8" s="1"/>
  <c r="I53" i="14"/>
  <c r="H14" i="8" s="1"/>
  <c r="J28" i="14"/>
  <c r="M53" i="14"/>
  <c r="L14" i="8" s="1"/>
  <c r="H53" i="14"/>
  <c r="G14" i="8" s="1"/>
  <c r="K28" i="14"/>
  <c r="F28" i="14"/>
  <c r="H28" i="14"/>
  <c r="E53" i="14"/>
  <c r="E14" i="8" s="1"/>
  <c r="M28" i="14"/>
  <c r="F53" i="14"/>
  <c r="F14" i="8" s="1"/>
  <c r="J53" i="14"/>
  <c r="I14" i="8" s="1"/>
  <c r="L53" i="14"/>
  <c r="K14" i="8" s="1"/>
  <c r="I59" i="14"/>
  <c r="H15" i="8" s="1"/>
  <c r="F59" i="14"/>
  <c r="F15" i="8" s="1"/>
  <c r="L59" i="14"/>
  <c r="K15" i="8" s="1"/>
  <c r="J59" i="14"/>
  <c r="I15" i="8" s="1"/>
  <c r="H59" i="14"/>
  <c r="G15" i="8" s="1"/>
  <c r="M59" i="14"/>
  <c r="L15" i="8" s="1"/>
  <c r="E59" i="14"/>
  <c r="E15" i="8" s="1"/>
  <c r="K59" i="14"/>
  <c r="J15" i="8" s="1"/>
  <c r="F18" i="10"/>
  <c r="G18" i="10"/>
  <c r="H62" i="14"/>
  <c r="G19" i="8" s="1"/>
  <c r="B6" i="9"/>
  <c r="B7" i="9" s="1"/>
  <c r="B8" i="9" s="1"/>
  <c r="B9" i="9" s="1"/>
  <c r="B10" i="9" s="1"/>
  <c r="H58" i="42" l="1"/>
  <c r="H58" i="41"/>
  <c r="H58" i="39"/>
  <c r="H58" i="37"/>
  <c r="H81" i="37"/>
  <c r="H83" i="37" s="1"/>
  <c r="G83" i="37"/>
  <c r="H81" i="41"/>
  <c r="H83" i="41" s="1"/>
  <c r="G83" i="41"/>
  <c r="H81" i="39"/>
  <c r="H83" i="39" s="1"/>
  <c r="G83" i="39"/>
  <c r="G58" i="42"/>
  <c r="G58" i="41"/>
  <c r="G58" i="39"/>
  <c r="G58" i="37"/>
  <c r="H81" i="42"/>
  <c r="H83" i="42" s="1"/>
  <c r="G83" i="42"/>
  <c r="E156" i="14"/>
  <c r="D40" i="8"/>
  <c r="E40" i="8"/>
  <c r="M77" i="14"/>
  <c r="M123" i="14" s="1"/>
  <c r="L35" i="8" s="1"/>
  <c r="K64" i="14"/>
  <c r="J20" i="8" s="1"/>
  <c r="J62" i="14"/>
  <c r="I19" i="8" s="1"/>
  <c r="I68" i="14"/>
  <c r="H22" i="8" s="1"/>
  <c r="M64" i="14"/>
  <c r="L20" i="8" s="1"/>
  <c r="L64" i="14"/>
  <c r="K20" i="8" s="1"/>
  <c r="J64" i="14"/>
  <c r="I20" i="8" s="1"/>
  <c r="H68" i="14"/>
  <c r="G22" i="8" s="1"/>
  <c r="B21" i="8"/>
  <c r="B22" i="8" s="1"/>
  <c r="B25" i="8" s="1"/>
  <c r="B26" i="8" s="1"/>
  <c r="B27" i="8" s="1"/>
  <c r="B28" i="8" s="1"/>
  <c r="B29" i="8" s="1"/>
  <c r="B30" i="8" s="1"/>
  <c r="B33" i="8" s="1"/>
  <c r="B34" i="8" s="1"/>
  <c r="B35" i="8" s="1"/>
  <c r="B36" i="8" s="1"/>
  <c r="B39" i="8" s="1"/>
  <c r="L25" i="8"/>
  <c r="D54" i="14"/>
  <c r="D26" i="8" s="1"/>
  <c r="D25" i="8"/>
  <c r="H54" i="14"/>
  <c r="G26" i="8" s="1"/>
  <c r="G25" i="8"/>
  <c r="F54" i="14"/>
  <c r="F26" i="8" s="1"/>
  <c r="F25" i="8"/>
  <c r="K54" i="14"/>
  <c r="J26" i="8" s="1"/>
  <c r="J25" i="8"/>
  <c r="L54" i="14"/>
  <c r="K26" i="8" s="1"/>
  <c r="K25" i="8"/>
  <c r="J54" i="14"/>
  <c r="I26" i="8" s="1"/>
  <c r="I25" i="8"/>
  <c r="I54" i="14"/>
  <c r="H26" i="8" s="1"/>
  <c r="H25" i="8"/>
  <c r="D19" i="8"/>
  <c r="L109" i="14"/>
  <c r="F109" i="14"/>
  <c r="H109" i="14"/>
  <c r="K109" i="14"/>
  <c r="D109" i="14"/>
  <c r="I109" i="14"/>
  <c r="E109" i="14"/>
  <c r="M54" i="14"/>
  <c r="L26" i="8" s="1"/>
  <c r="B40" i="8" l="1"/>
  <c r="B41" i="8" s="1"/>
  <c r="B42" i="8" s="1"/>
  <c r="B45" i="8" s="1"/>
  <c r="B46" i="8" s="1"/>
  <c r="B47" i="8" s="1"/>
  <c r="B48" i="8" s="1"/>
  <c r="B49" i="8" s="1"/>
  <c r="B50" i="8" s="1"/>
  <c r="B51" i="8" s="1"/>
  <c r="B55" i="8" s="1"/>
  <c r="B56" i="8" s="1"/>
  <c r="B57" i="8" s="1"/>
  <c r="B58" i="8" s="1"/>
  <c r="B59" i="8" s="1"/>
  <c r="B60" i="8" s="1"/>
  <c r="I81" i="37"/>
  <c r="I83" i="37" s="1"/>
  <c r="I101" i="37" s="1"/>
  <c r="I104" i="37" s="1"/>
  <c r="I81" i="41"/>
  <c r="I83" i="41" s="1"/>
  <c r="I101" i="41" s="1"/>
  <c r="I104" i="41" s="1"/>
  <c r="G101" i="37"/>
  <c r="G104" i="37" s="1"/>
  <c r="G101" i="39"/>
  <c r="D125" i="39"/>
  <c r="D127" i="42"/>
  <c r="D128" i="42" s="1"/>
  <c r="D127" i="37"/>
  <c r="D128" i="37" s="1"/>
  <c r="D127" i="41"/>
  <c r="D128" i="41" s="1"/>
  <c r="H101" i="37"/>
  <c r="H104" i="37" s="1"/>
  <c r="G101" i="42"/>
  <c r="G104" i="42" s="1"/>
  <c r="G101" i="41"/>
  <c r="G104" i="41" s="1"/>
  <c r="E136" i="42"/>
  <c r="E143" i="42" s="1"/>
  <c r="E136" i="39"/>
  <c r="E143" i="39" s="1"/>
  <c r="E136" i="41"/>
  <c r="E143" i="41" s="1"/>
  <c r="E136" i="37"/>
  <c r="E143" i="37" s="1"/>
  <c r="H101" i="39"/>
  <c r="H104" i="39" s="1"/>
  <c r="H101" i="42"/>
  <c r="H104" i="42" s="1"/>
  <c r="I81" i="42"/>
  <c r="H101" i="41"/>
  <c r="H104" i="41" s="1"/>
  <c r="E125" i="39"/>
  <c r="E127" i="42"/>
  <c r="E128" i="42" s="1"/>
  <c r="E127" i="41"/>
  <c r="E128" i="41" s="1"/>
  <c r="E127" i="37"/>
  <c r="E128" i="37" s="1"/>
  <c r="D136" i="42"/>
  <c r="D143" i="42" s="1"/>
  <c r="D136" i="39"/>
  <c r="D143" i="39" s="1"/>
  <c r="D136" i="41"/>
  <c r="D143" i="41" s="1"/>
  <c r="D136" i="37"/>
  <c r="D143" i="37" s="1"/>
  <c r="I81" i="39"/>
  <c r="F133" i="14"/>
  <c r="F140" i="14" s="1"/>
  <c r="F39" i="14"/>
  <c r="F36" i="14"/>
  <c r="I62" i="14"/>
  <c r="H19" i="8" s="1"/>
  <c r="M62" i="14"/>
  <c r="L19" i="8" s="1"/>
  <c r="K62" i="14"/>
  <c r="J19" i="8" s="1"/>
  <c r="L62" i="14"/>
  <c r="K19" i="8" s="1"/>
  <c r="F170" i="14"/>
  <c r="F27" i="8"/>
  <c r="F55" i="14"/>
  <c r="F28" i="8" s="1"/>
  <c r="F167" i="14"/>
  <c r="D127" i="39" l="1"/>
  <c r="D128" i="39" s="1"/>
  <c r="E127" i="39"/>
  <c r="E128" i="39" s="1"/>
  <c r="J81" i="41"/>
  <c r="J83" i="41" s="1"/>
  <c r="J101" i="41" s="1"/>
  <c r="J104" i="41" s="1"/>
  <c r="J81" i="37"/>
  <c r="J83" i="37" s="1"/>
  <c r="E156" i="42"/>
  <c r="E162" i="42"/>
  <c r="E164" i="42"/>
  <c r="E159" i="42"/>
  <c r="D156" i="42"/>
  <c r="D148" i="42"/>
  <c r="D162" i="42"/>
  <c r="D160" i="42"/>
  <c r="D159" i="42"/>
  <c r="D164" i="42"/>
  <c r="I83" i="42"/>
  <c r="I101" i="42" s="1"/>
  <c r="I104" i="42" s="1"/>
  <c r="J81" i="42"/>
  <c r="G104" i="39"/>
  <c r="I83" i="39"/>
  <c r="I101" i="39" s="1"/>
  <c r="I104" i="39" s="1"/>
  <c r="J81" i="39"/>
  <c r="E162" i="37"/>
  <c r="E156" i="37"/>
  <c r="E159" i="37"/>
  <c r="E164" i="37"/>
  <c r="D159" i="41"/>
  <c r="D162" i="41"/>
  <c r="D160" i="41"/>
  <c r="D156" i="41"/>
  <c r="D164" i="41"/>
  <c r="D148" i="41"/>
  <c r="E159" i="41"/>
  <c r="E162" i="41"/>
  <c r="E156" i="41"/>
  <c r="E164" i="41"/>
  <c r="D156" i="37"/>
  <c r="D164" i="37"/>
  <c r="D148" i="37"/>
  <c r="D160" i="37"/>
  <c r="D162" i="37"/>
  <c r="D159" i="37"/>
  <c r="F43" i="14"/>
  <c r="F59" i="8"/>
  <c r="F34" i="30"/>
  <c r="F87" i="30" s="1"/>
  <c r="F134" i="14"/>
  <c r="F56" i="14"/>
  <c r="F13" i="8" s="1"/>
  <c r="E162" i="39" l="1"/>
  <c r="E156" i="39"/>
  <c r="E159" i="39"/>
  <c r="E164" i="39"/>
  <c r="D164" i="39"/>
  <c r="D156" i="39"/>
  <c r="D159" i="39"/>
  <c r="D148" i="39"/>
  <c r="D162" i="39"/>
  <c r="D160" i="39"/>
  <c r="K81" i="41"/>
  <c r="L81" i="41" s="1"/>
  <c r="L83" i="41" s="1"/>
  <c r="K81" i="37"/>
  <c r="K83" i="37" s="1"/>
  <c r="J101" i="37"/>
  <c r="J104" i="37" s="1"/>
  <c r="J83" i="42"/>
  <c r="K81" i="42"/>
  <c r="J83" i="39"/>
  <c r="J101" i="39" s="1"/>
  <c r="J104" i="39" s="1"/>
  <c r="K81" i="39"/>
  <c r="F48" i="14"/>
  <c r="F49" i="14" s="1"/>
  <c r="F57" i="14"/>
  <c r="D111" i="14"/>
  <c r="F93" i="14"/>
  <c r="F168" i="14"/>
  <c r="F55" i="8"/>
  <c r="F161" i="14"/>
  <c r="F171" i="14"/>
  <c r="F174" i="14"/>
  <c r="K83" i="41" l="1"/>
  <c r="K101" i="41" s="1"/>
  <c r="K104" i="41" s="1"/>
  <c r="L81" i="37"/>
  <c r="L83" i="37" s="1"/>
  <c r="L101" i="37" s="1"/>
  <c r="L104" i="37" s="1"/>
  <c r="K83" i="42"/>
  <c r="L81" i="42"/>
  <c r="L83" i="42" s="1"/>
  <c r="L101" i="42" s="1"/>
  <c r="L104" i="42" s="1"/>
  <c r="K101" i="37"/>
  <c r="K104" i="37" s="1"/>
  <c r="J101" i="42"/>
  <c r="J104" i="42" s="1"/>
  <c r="F29" i="8"/>
  <c r="F58" i="14"/>
  <c r="F30" i="8" s="1"/>
  <c r="D42" i="8"/>
  <c r="K83" i="39"/>
  <c r="L81" i="39"/>
  <c r="L83" i="39" s="1"/>
  <c r="L101" i="41"/>
  <c r="L104" i="41" s="1"/>
  <c r="F141" i="14"/>
  <c r="F56" i="8"/>
  <c r="F172" i="14"/>
  <c r="F57" i="8"/>
  <c r="F169" i="14"/>
  <c r="F60" i="8" s="1"/>
  <c r="F175" i="14"/>
  <c r="F58" i="8" s="1"/>
  <c r="L101" i="39" l="1"/>
  <c r="L104" i="39" s="1"/>
  <c r="K101" i="39"/>
  <c r="K104" i="39" s="1"/>
  <c r="K101" i="42"/>
  <c r="K104" i="42" s="1"/>
  <c r="D115" i="14"/>
  <c r="D117" i="14"/>
  <c r="D51" i="8" s="1"/>
  <c r="D116" i="14"/>
  <c r="D50" i="8" s="1"/>
  <c r="D86" i="14"/>
  <c r="D36" i="8" l="1"/>
  <c r="D182" i="14"/>
  <c r="D39" i="8"/>
  <c r="D114" i="14" l="1"/>
  <c r="D41" i="8" s="1"/>
  <c r="F111" i="14" l="1"/>
  <c r="F114" i="14" l="1"/>
  <c r="F41" i="8" s="1"/>
  <c r="F42" i="8"/>
  <c r="F39" i="8"/>
  <c r="B11" i="9" l="1"/>
  <c r="B12" i="9" s="1"/>
  <c r="B13" i="9" s="1"/>
  <c r="B14" i="9" s="1"/>
  <c r="B15" i="9" s="1"/>
  <c r="B16" i="9" s="1"/>
  <c r="B17" i="9" s="1"/>
  <c r="B18" i="9" s="1"/>
  <c r="B19" i="9" s="1"/>
  <c r="B20" i="9" l="1"/>
  <c r="B21" i="9" s="1"/>
  <c r="B22" i="9" l="1"/>
  <c r="B23" i="9" s="1"/>
  <c r="B24" i="9" s="1"/>
  <c r="B25" i="9" s="1"/>
  <c r="B26" i="9" s="1"/>
  <c r="B27" i="9" s="1"/>
  <c r="B28" i="9" s="1"/>
  <c r="H93" i="14" l="1"/>
  <c r="I93" i="14" l="1"/>
  <c r="H111" i="14"/>
  <c r="G42" i="8" s="1"/>
  <c r="G39" i="8"/>
  <c r="J93" i="14" l="1"/>
  <c r="H114" i="14"/>
  <c r="G41" i="8" s="1"/>
  <c r="H39" i="8"/>
  <c r="I111" i="14"/>
  <c r="H42" i="8" s="1"/>
  <c r="K93" i="14" l="1"/>
  <c r="I114" i="14"/>
  <c r="H41" i="8" s="1"/>
  <c r="J111" i="14"/>
  <c r="I42" i="8" s="1"/>
  <c r="I39" i="8"/>
  <c r="J114" i="14" l="1"/>
  <c r="I41" i="8" s="1"/>
  <c r="M93" i="14"/>
  <c r="L93" i="14"/>
  <c r="J39" i="8"/>
  <c r="K111" i="14"/>
  <c r="J42" i="8" s="1"/>
  <c r="K114" i="14" l="1"/>
  <c r="J41" i="8" s="1"/>
  <c r="L111" i="14"/>
  <c r="K42" i="8" s="1"/>
  <c r="K39" i="8"/>
  <c r="L39" i="8"/>
  <c r="L114" i="14" l="1"/>
  <c r="K41" i="8" s="1"/>
  <c r="E120" i="14" l="1"/>
  <c r="E47" i="8" s="1"/>
  <c r="E119" i="14"/>
  <c r="E46" i="8" s="1"/>
  <c r="E27" i="8" l="1"/>
  <c r="E170" i="14"/>
  <c r="E167" i="14"/>
  <c r="E36" i="14"/>
  <c r="E43" i="14" s="1"/>
  <c r="E48" i="14" s="1"/>
  <c r="E55" i="14"/>
  <c r="E28" i="8" s="1"/>
  <c r="E133" i="14"/>
  <c r="E28" i="14"/>
  <c r="E25" i="8"/>
  <c r="E54" i="14"/>
  <c r="E26" i="8" s="1"/>
  <c r="E82" i="42" l="1"/>
  <c r="E83" i="42" s="1"/>
  <c r="E82" i="39"/>
  <c r="E83" i="39" s="1"/>
  <c r="E82" i="41"/>
  <c r="E83" i="41" s="1"/>
  <c r="E82" i="37"/>
  <c r="E83" i="37" s="1"/>
  <c r="E93" i="14"/>
  <c r="E56" i="14"/>
  <c r="E13" i="8" s="1"/>
  <c r="E174" i="14"/>
  <c r="E168" i="14"/>
  <c r="E55" i="8"/>
  <c r="E171" i="14"/>
  <c r="E134" i="14"/>
  <c r="E140" i="14"/>
  <c r="E59" i="8"/>
  <c r="E34" i="30"/>
  <c r="E87" i="30" s="1"/>
  <c r="E101" i="41" l="1"/>
  <c r="E169" i="41" s="1"/>
  <c r="E101" i="37"/>
  <c r="E169" i="37" s="1"/>
  <c r="E101" i="39"/>
  <c r="E169" i="39" s="1"/>
  <c r="E147" i="39"/>
  <c r="E148" i="39" s="1"/>
  <c r="E147" i="42"/>
  <c r="E148" i="42" s="1"/>
  <c r="E147" i="41"/>
  <c r="E148" i="41" s="1"/>
  <c r="E147" i="37"/>
  <c r="E148" i="37" s="1"/>
  <c r="E101" i="42"/>
  <c r="E169" i="42" s="1"/>
  <c r="E111" i="14"/>
  <c r="E42" i="8" s="1"/>
  <c r="E39" i="8"/>
  <c r="E161" i="14"/>
  <c r="E175" i="14"/>
  <c r="E58" i="8" s="1"/>
  <c r="E141" i="14"/>
  <c r="E169" i="14"/>
  <c r="E60" i="8" s="1"/>
  <c r="E57" i="8"/>
  <c r="E172" i="14"/>
  <c r="E56" i="8"/>
  <c r="E57" i="14"/>
  <c r="E104" i="39" l="1"/>
  <c r="E114" i="14"/>
  <c r="E41" i="8" s="1"/>
  <c r="E104" i="42"/>
  <c r="E104" i="37"/>
  <c r="E104" i="41"/>
  <c r="E49" i="14"/>
  <c r="E29" i="8"/>
  <c r="E58" i="14"/>
  <c r="E30" i="8" s="1"/>
  <c r="E117" i="14" l="1"/>
  <c r="E51" i="8" s="1"/>
  <c r="E116" i="14"/>
  <c r="E50" i="8" s="1"/>
  <c r="E86" i="14"/>
  <c r="E115" i="14"/>
  <c r="H116" i="14" l="1"/>
  <c r="G50" i="8" s="1"/>
  <c r="H117" i="14"/>
  <c r="G51" i="8" s="1"/>
  <c r="H86" i="14"/>
  <c r="H115" i="14"/>
  <c r="F117" i="14"/>
  <c r="F51" i="8" s="1"/>
  <c r="F86" i="14"/>
  <c r="F115" i="14"/>
  <c r="F116" i="14"/>
  <c r="F50" i="8" s="1"/>
  <c r="E176" i="14"/>
  <c r="E177" i="14"/>
  <c r="E36" i="8"/>
  <c r="E182" i="14"/>
  <c r="H182" i="14" l="1"/>
  <c r="G36" i="8"/>
  <c r="F182" i="14"/>
  <c r="F36" i="8"/>
  <c r="F176" i="14"/>
  <c r="F177" i="14"/>
  <c r="I117" i="14" l="1"/>
  <c r="H51" i="8" s="1"/>
  <c r="I116" i="14"/>
  <c r="H50" i="8" s="1"/>
  <c r="I115" i="14"/>
  <c r="I86" i="14"/>
  <c r="H36" i="8" l="1"/>
  <c r="I182" i="14"/>
  <c r="J115" i="14" l="1"/>
  <c r="J86" i="14"/>
  <c r="J116" i="14"/>
  <c r="I50" i="8" s="1"/>
  <c r="J117" i="14"/>
  <c r="I51" i="8" s="1"/>
  <c r="I36" i="8" l="1"/>
  <c r="J182" i="14"/>
  <c r="K86" i="14" l="1"/>
  <c r="K116" i="14"/>
  <c r="J50" i="8" s="1"/>
  <c r="K117" i="14"/>
  <c r="J51" i="8" s="1"/>
  <c r="K115" i="14"/>
  <c r="J36" i="8" l="1"/>
  <c r="K182" i="14"/>
  <c r="L117" i="14" l="1"/>
  <c r="K51" i="8" s="1"/>
  <c r="L115" i="14"/>
  <c r="L86" i="14"/>
  <c r="L116" i="14"/>
  <c r="K50" i="8" s="1"/>
  <c r="K36" i="8" l="1"/>
  <c r="L182" i="14"/>
  <c r="M86" i="14" l="1"/>
  <c r="L36" i="8" l="1"/>
  <c r="L35" i="14"/>
  <c r="H39" i="14"/>
  <c r="I35" i="14"/>
  <c r="I39" i="14" l="1"/>
  <c r="I167" i="14"/>
  <c r="L39" i="14"/>
  <c r="L167" i="14"/>
  <c r="L170" i="14"/>
  <c r="J35" i="14"/>
  <c r="I170" i="14"/>
  <c r="I176" i="14"/>
  <c r="I36" i="14"/>
  <c r="I56" i="14" s="1"/>
  <c r="H13" i="8" s="1"/>
  <c r="H27" i="8"/>
  <c r="I55" i="14"/>
  <c r="H28" i="8" s="1"/>
  <c r="I133" i="14"/>
  <c r="I119" i="14"/>
  <c r="H46" i="8" s="1"/>
  <c r="L55" i="14"/>
  <c r="K28" i="8" s="1"/>
  <c r="K27" i="8"/>
  <c r="L176" i="14"/>
  <c r="L36" i="14"/>
  <c r="L133" i="14"/>
  <c r="J119" i="14"/>
  <c r="I46" i="8" s="1"/>
  <c r="H176" i="14"/>
  <c r="H170" i="14"/>
  <c r="H167" i="14"/>
  <c r="G27" i="8"/>
  <c r="H55" i="14"/>
  <c r="G28" i="8" s="1"/>
  <c r="H36" i="14"/>
  <c r="H133" i="14"/>
  <c r="H119" i="14"/>
  <c r="G46" i="8" s="1"/>
  <c r="M119" i="14"/>
  <c r="L46" i="8" s="1"/>
  <c r="K35" i="14"/>
  <c r="K119" i="14"/>
  <c r="J46" i="8" s="1"/>
  <c r="L119" i="14"/>
  <c r="K46" i="8" s="1"/>
  <c r="K39" i="14" l="1"/>
  <c r="K170" i="14"/>
  <c r="K167" i="14"/>
  <c r="J39" i="14"/>
  <c r="J167" i="14"/>
  <c r="J170" i="14"/>
  <c r="L171" i="14"/>
  <c r="L168" i="14"/>
  <c r="H56" i="14"/>
  <c r="G13" i="8" s="1"/>
  <c r="H43" i="14"/>
  <c r="I43" i="14"/>
  <c r="I48" i="14" s="1"/>
  <c r="L56" i="14"/>
  <c r="K13" i="8" s="1"/>
  <c r="L43" i="14"/>
  <c r="L48" i="14" s="1"/>
  <c r="J55" i="14"/>
  <c r="I28" i="8" s="1"/>
  <c r="J133" i="14"/>
  <c r="J36" i="14"/>
  <c r="I27" i="8"/>
  <c r="J176" i="14"/>
  <c r="K133" i="14"/>
  <c r="K176" i="14"/>
  <c r="K36" i="14"/>
  <c r="J27" i="8"/>
  <c r="K55" i="14"/>
  <c r="J28" i="8" s="1"/>
  <c r="G55" i="8"/>
  <c r="H134" i="14"/>
  <c r="H171" i="14"/>
  <c r="H168" i="14"/>
  <c r="H174" i="14"/>
  <c r="H140" i="14"/>
  <c r="M36" i="14"/>
  <c r="M55" i="14"/>
  <c r="L28" i="8" s="1"/>
  <c r="L27" i="8"/>
  <c r="M133" i="14"/>
  <c r="H59" i="8"/>
  <c r="H34" i="30"/>
  <c r="H87" i="30" s="1"/>
  <c r="K59" i="8"/>
  <c r="K34" i="30"/>
  <c r="K87" i="30" s="1"/>
  <c r="I134" i="14"/>
  <c r="H55" i="8"/>
  <c r="I174" i="14"/>
  <c r="I171" i="14"/>
  <c r="I168" i="14"/>
  <c r="I140" i="14"/>
  <c r="G59" i="8"/>
  <c r="G34" i="30"/>
  <c r="G87" i="30" s="1"/>
  <c r="L134" i="14"/>
  <c r="K55" i="8"/>
  <c r="L140" i="14"/>
  <c r="L174" i="14"/>
  <c r="J171" i="14" l="1"/>
  <c r="J168" i="14"/>
  <c r="K171" i="14"/>
  <c r="K168" i="14"/>
  <c r="L169" i="14"/>
  <c r="K60" i="8" s="1"/>
  <c r="L172" i="14"/>
  <c r="M171" i="14"/>
  <c r="M168" i="14"/>
  <c r="H48" i="14"/>
  <c r="H58" i="14" s="1"/>
  <c r="G30" i="8" s="1"/>
  <c r="I57" i="14"/>
  <c r="H57" i="14"/>
  <c r="J43" i="14"/>
  <c r="J48" i="14" s="1"/>
  <c r="J56" i="14"/>
  <c r="I13" i="8" s="1"/>
  <c r="I49" i="14"/>
  <c r="H29" i="8"/>
  <c r="I58" i="14"/>
  <c r="H30" i="8" s="1"/>
  <c r="H175" i="14"/>
  <c r="G58" i="8" s="1"/>
  <c r="H161" i="14"/>
  <c r="H169" i="14"/>
  <c r="G60" i="8" s="1"/>
  <c r="H177" i="14"/>
  <c r="H172" i="14"/>
  <c r="G57" i="8"/>
  <c r="H141" i="14"/>
  <c r="K174" i="14"/>
  <c r="K134" i="14"/>
  <c r="J55" i="8"/>
  <c r="K140" i="14"/>
  <c r="I55" i="8"/>
  <c r="J134" i="14"/>
  <c r="J174" i="14"/>
  <c r="J140" i="14"/>
  <c r="L57" i="14"/>
  <c r="L34" i="30"/>
  <c r="L87" i="30" s="1"/>
  <c r="L59" i="8"/>
  <c r="J34" i="30"/>
  <c r="J87" i="30" s="1"/>
  <c r="J59" i="8"/>
  <c r="G56" i="8"/>
  <c r="K56" i="8"/>
  <c r="M56" i="14"/>
  <c r="L13" i="8" s="1"/>
  <c r="M43" i="14"/>
  <c r="M48" i="14" s="1"/>
  <c r="I59" i="8"/>
  <c r="I34" i="30"/>
  <c r="I87" i="30" s="1"/>
  <c r="L55" i="8"/>
  <c r="M134" i="14"/>
  <c r="M174" i="14"/>
  <c r="M140" i="14"/>
  <c r="M161" i="14" s="1"/>
  <c r="K56" i="14"/>
  <c r="J13" i="8" s="1"/>
  <c r="K43" i="14"/>
  <c r="K48" i="14" s="1"/>
  <c r="H56" i="8"/>
  <c r="L161" i="14"/>
  <c r="L177" i="14"/>
  <c r="L141" i="14"/>
  <c r="L175" i="14"/>
  <c r="K58" i="8" s="1"/>
  <c r="K57" i="8"/>
  <c r="I175" i="14"/>
  <c r="H58" i="8" s="1"/>
  <c r="I169" i="14"/>
  <c r="H60" i="8" s="1"/>
  <c r="H57" i="8"/>
  <c r="I161" i="14"/>
  <c r="I177" i="14"/>
  <c r="I172" i="14"/>
  <c r="I141" i="14"/>
  <c r="J169" i="14" l="1"/>
  <c r="I60" i="8" s="1"/>
  <c r="J172" i="14"/>
  <c r="K169" i="14"/>
  <c r="J60" i="8" s="1"/>
  <c r="K172" i="14"/>
  <c r="M169" i="14"/>
  <c r="L60" i="8" s="1"/>
  <c r="M172" i="14"/>
  <c r="G29" i="8"/>
  <c r="H49" i="14"/>
  <c r="K29" i="8"/>
  <c r="L49" i="14"/>
  <c r="L58" i="14"/>
  <c r="K30" i="8" s="1"/>
  <c r="J57" i="14"/>
  <c r="L56" i="8"/>
  <c r="K57" i="14"/>
  <c r="J175" i="14"/>
  <c r="I58" i="8" s="1"/>
  <c r="J161" i="14"/>
  <c r="J177" i="14"/>
  <c r="J141" i="14"/>
  <c r="I57" i="8"/>
  <c r="J56" i="8"/>
  <c r="M57" i="14"/>
  <c r="I56" i="8"/>
  <c r="M175" i="14"/>
  <c r="L58" i="8" s="1"/>
  <c r="M141" i="14"/>
  <c r="L57" i="8"/>
  <c r="K175" i="14"/>
  <c r="J58" i="8" s="1"/>
  <c r="K177" i="14"/>
  <c r="J57" i="8"/>
  <c r="K161" i="14"/>
  <c r="K141" i="14"/>
  <c r="K58" i="14" l="1"/>
  <c r="J30" i="8" s="1"/>
  <c r="K49" i="14"/>
  <c r="J29" i="8"/>
  <c r="J58" i="14"/>
  <c r="I30" i="8" s="1"/>
  <c r="I29" i="8"/>
  <c r="J49" i="14"/>
  <c r="M58" i="14"/>
  <c r="L30" i="8" s="1"/>
  <c r="M49" i="14"/>
  <c r="L29" i="8"/>
  <c r="M115" i="14" l="1"/>
  <c r="M177" i="14" s="1"/>
  <c r="M102" i="14"/>
  <c r="M109" i="14" s="1"/>
  <c r="M111" i="14" s="1"/>
  <c r="L42" i="8" s="1"/>
  <c r="M116" i="14"/>
  <c r="L50" i="8" s="1"/>
  <c r="M117" i="14"/>
  <c r="L51" i="8" s="1"/>
  <c r="L40" i="8" l="1"/>
  <c r="M182" i="14"/>
  <c r="M114" i="14"/>
  <c r="L41" i="8" s="1"/>
  <c r="M176" i="14"/>
  <c r="D167" i="14"/>
  <c r="D34" i="30" s="1"/>
  <c r="D87" i="30" s="1"/>
  <c r="D133" i="14"/>
  <c r="D171" i="14" s="1"/>
  <c r="D56" i="14"/>
  <c r="D13" i="8" s="1"/>
  <c r="D176" i="14"/>
  <c r="D55" i="14"/>
  <c r="D28" i="8" s="1"/>
  <c r="D27" i="8"/>
  <c r="D36" i="14"/>
  <c r="D170" i="14"/>
  <c r="D59" i="8" l="1"/>
  <c r="D57" i="14"/>
  <c r="D55" i="8"/>
  <c r="D174" i="14"/>
  <c r="D134" i="14"/>
  <c r="D140" i="14"/>
  <c r="D161" i="14" s="1"/>
  <c r="D164" i="14" s="1"/>
  <c r="D168" i="14"/>
  <c r="E163" i="14" l="1"/>
  <c r="D151" i="41"/>
  <c r="D168" i="41" s="1"/>
  <c r="D151" i="42"/>
  <c r="D168" i="42" s="1"/>
  <c r="D9" i="30"/>
  <c r="D151" i="39"/>
  <c r="D168" i="39" s="1"/>
  <c r="D151" i="37"/>
  <c r="D168" i="37" s="1"/>
  <c r="D177" i="14"/>
  <c r="D173" i="14"/>
  <c r="D169" i="14"/>
  <c r="D60" i="8" s="1"/>
  <c r="D57" i="8"/>
  <c r="D141" i="14"/>
  <c r="D175" i="14"/>
  <c r="D58" i="8" s="1"/>
  <c r="D172" i="14"/>
  <c r="D29" i="8"/>
  <c r="D49" i="14"/>
  <c r="D58" i="14"/>
  <c r="D30" i="8" s="1"/>
  <c r="D56" i="8"/>
  <c r="E150" i="41" l="1"/>
  <c r="E160" i="41" s="1"/>
  <c r="E150" i="39"/>
  <c r="E160" i="39" s="1"/>
  <c r="E150" i="42"/>
  <c r="E160" i="42" s="1"/>
  <c r="E150" i="37"/>
  <c r="E160" i="37" s="1"/>
  <c r="E173" i="14"/>
  <c r="E164" i="14"/>
  <c r="D62" i="30"/>
  <c r="D181" i="14"/>
  <c r="F163" i="14" l="1"/>
  <c r="E151" i="37"/>
  <c r="E168" i="37" s="1"/>
  <c r="E151" i="42"/>
  <c r="E168" i="42" s="1"/>
  <c r="E151" i="39"/>
  <c r="E168" i="39" s="1"/>
  <c r="E151" i="41"/>
  <c r="E168" i="41" s="1"/>
  <c r="E9" i="30"/>
  <c r="E62" i="30" s="1"/>
  <c r="E181" i="14"/>
  <c r="F150" i="41" l="1"/>
  <c r="F160" i="41" s="1"/>
  <c r="F150" i="39"/>
  <c r="F160" i="39" s="1"/>
  <c r="F150" i="42"/>
  <c r="F160" i="42" s="1"/>
  <c r="F150" i="37"/>
  <c r="F160" i="37" s="1"/>
  <c r="F164" i="14"/>
  <c r="F173" i="14"/>
  <c r="F151" i="37" l="1"/>
  <c r="F151" i="42"/>
  <c r="F9" i="30"/>
  <c r="F62" i="30" s="1"/>
  <c r="F151" i="41"/>
  <c r="H163" i="14"/>
  <c r="F151" i="39"/>
  <c r="F181" i="14"/>
  <c r="F168" i="39" l="1"/>
  <c r="G150" i="39"/>
  <c r="G150" i="41"/>
  <c r="F168" i="41"/>
  <c r="G150" i="42"/>
  <c r="F168" i="42"/>
  <c r="H173" i="14"/>
  <c r="H164" i="14"/>
  <c r="F168" i="37"/>
  <c r="G150" i="37"/>
  <c r="G160" i="41" l="1"/>
  <c r="G151" i="41"/>
  <c r="G9" i="30"/>
  <c r="G62" i="30" s="1"/>
  <c r="H181" i="14"/>
  <c r="I163" i="14"/>
  <c r="G151" i="37"/>
  <c r="G160" i="37"/>
  <c r="G151" i="39"/>
  <c r="G160" i="39"/>
  <c r="G151" i="42"/>
  <c r="G160" i="42"/>
  <c r="G74" i="37" l="1"/>
  <c r="H150" i="37"/>
  <c r="H150" i="41"/>
  <c r="G74" i="41"/>
  <c r="H150" i="39"/>
  <c r="G74" i="39"/>
  <c r="I173" i="14"/>
  <c r="I164" i="14"/>
  <c r="H150" i="42"/>
  <c r="G74" i="42"/>
  <c r="G107" i="39" l="1"/>
  <c r="G76" i="39"/>
  <c r="G169" i="39" s="1"/>
  <c r="G168" i="39"/>
  <c r="G11" i="39"/>
  <c r="G106" i="39"/>
  <c r="G105" i="39"/>
  <c r="H151" i="37"/>
  <c r="H160" i="37"/>
  <c r="J163" i="14"/>
  <c r="I181" i="14"/>
  <c r="H9" i="30"/>
  <c r="H62" i="30" s="1"/>
  <c r="H160" i="39"/>
  <c r="H151" i="39"/>
  <c r="G107" i="41"/>
  <c r="G76" i="41"/>
  <c r="G169" i="41" s="1"/>
  <c r="G106" i="41"/>
  <c r="G168" i="41"/>
  <c r="G11" i="41"/>
  <c r="G63" i="30" s="1"/>
  <c r="G105" i="41"/>
  <c r="H151" i="41"/>
  <c r="H160" i="41"/>
  <c r="G168" i="42"/>
  <c r="G107" i="42"/>
  <c r="G105" i="42"/>
  <c r="G11" i="42"/>
  <c r="G106" i="42"/>
  <c r="G76" i="42"/>
  <c r="G169" i="42" s="1"/>
  <c r="H160" i="42"/>
  <c r="H151" i="42"/>
  <c r="G76" i="37"/>
  <c r="G169" i="37" s="1"/>
  <c r="G105" i="37"/>
  <c r="G11" i="37"/>
  <c r="G10" i="30" s="1"/>
  <c r="G107" i="37"/>
  <c r="G168" i="37"/>
  <c r="G106" i="37"/>
  <c r="H74" i="37" l="1"/>
  <c r="I150" i="37"/>
  <c r="H74" i="39"/>
  <c r="I150" i="39"/>
  <c r="G163" i="42"/>
  <c r="G164" i="42"/>
  <c r="G164" i="39"/>
  <c r="G163" i="39"/>
  <c r="H74" i="42"/>
  <c r="I150" i="42"/>
  <c r="G163" i="37"/>
  <c r="G164" i="37"/>
  <c r="H74" i="41"/>
  <c r="I150" i="41"/>
  <c r="G164" i="41"/>
  <c r="G163" i="41"/>
  <c r="J173" i="14"/>
  <c r="J164" i="14"/>
  <c r="I160" i="39" l="1"/>
  <c r="I151" i="39"/>
  <c r="H106" i="41"/>
  <c r="H168" i="41"/>
  <c r="H11" i="41"/>
  <c r="H63" i="30" s="1"/>
  <c r="H107" i="41"/>
  <c r="H76" i="41"/>
  <c r="H169" i="41" s="1"/>
  <c r="H105" i="41"/>
  <c r="H105" i="39"/>
  <c r="H107" i="39"/>
  <c r="H168" i="39"/>
  <c r="H11" i="39"/>
  <c r="H76" i="39"/>
  <c r="H169" i="39" s="1"/>
  <c r="H106" i="39"/>
  <c r="I9" i="30"/>
  <c r="I62" i="30" s="1"/>
  <c r="J181" i="14"/>
  <c r="K163" i="14"/>
  <c r="I160" i="42"/>
  <c r="I151" i="42"/>
  <c r="I160" i="37"/>
  <c r="I151" i="37"/>
  <c r="I160" i="41"/>
  <c r="I151" i="41"/>
  <c r="H168" i="42"/>
  <c r="H105" i="42"/>
  <c r="H107" i="42"/>
  <c r="H76" i="42"/>
  <c r="H169" i="42" s="1"/>
  <c r="H11" i="42"/>
  <c r="H106" i="42"/>
  <c r="H76" i="37"/>
  <c r="H169" i="37" s="1"/>
  <c r="H105" i="37"/>
  <c r="H107" i="37"/>
  <c r="H168" i="37"/>
  <c r="H11" i="37"/>
  <c r="H10" i="30" s="1"/>
  <c r="H106" i="37"/>
  <c r="H164" i="42" l="1"/>
  <c r="H163" i="42"/>
  <c r="H163" i="41"/>
  <c r="H164" i="41"/>
  <c r="H163" i="37"/>
  <c r="H164" i="37"/>
  <c r="J150" i="41"/>
  <c r="I74" i="41"/>
  <c r="I74" i="42"/>
  <c r="J150" i="42"/>
  <c r="I74" i="37"/>
  <c r="J150" i="37"/>
  <c r="I74" i="39"/>
  <c r="J150" i="39"/>
  <c r="K173" i="14"/>
  <c r="K164" i="14"/>
  <c r="H163" i="39"/>
  <c r="H164" i="39"/>
  <c r="J160" i="41" l="1"/>
  <c r="J151" i="41"/>
  <c r="I105" i="41"/>
  <c r="I76" i="41"/>
  <c r="I169" i="41" s="1"/>
  <c r="I106" i="41"/>
  <c r="I11" i="41"/>
  <c r="I63" i="30" s="1"/>
  <c r="I168" i="41"/>
  <c r="I107" i="41"/>
  <c r="J151" i="37"/>
  <c r="J160" i="37"/>
  <c r="L163" i="14"/>
  <c r="J9" i="30"/>
  <c r="J62" i="30" s="1"/>
  <c r="K181" i="14"/>
  <c r="J160" i="39"/>
  <c r="J151" i="39"/>
  <c r="I76" i="37"/>
  <c r="I169" i="37" s="1"/>
  <c r="I168" i="37"/>
  <c r="I105" i="37"/>
  <c r="I11" i="37"/>
  <c r="I10" i="30" s="1"/>
  <c r="I106" i="37"/>
  <c r="I107" i="37"/>
  <c r="I76" i="39"/>
  <c r="I169" i="39" s="1"/>
  <c r="I11" i="39"/>
  <c r="I107" i="39"/>
  <c r="I106" i="39"/>
  <c r="I105" i="39"/>
  <c r="I168" i="39"/>
  <c r="J151" i="42"/>
  <c r="J160" i="42"/>
  <c r="I168" i="42"/>
  <c r="I76" i="42"/>
  <c r="I169" i="42" s="1"/>
  <c r="I106" i="42"/>
  <c r="I11" i="42"/>
  <c r="I107" i="42"/>
  <c r="I105" i="42"/>
  <c r="J74" i="39" l="1"/>
  <c r="K150" i="39"/>
  <c r="J74" i="42"/>
  <c r="K150" i="42"/>
  <c r="L173" i="14"/>
  <c r="L164" i="14"/>
  <c r="I163" i="41"/>
  <c r="I164" i="41"/>
  <c r="I163" i="42"/>
  <c r="I164" i="42"/>
  <c r="I163" i="37"/>
  <c r="I164" i="37"/>
  <c r="J74" i="41"/>
  <c r="K150" i="41"/>
  <c r="I163" i="39"/>
  <c r="I164" i="39"/>
  <c r="J74" i="37"/>
  <c r="K150" i="37"/>
  <c r="L181" i="14" l="1"/>
  <c r="M163" i="14"/>
  <c r="K9" i="30"/>
  <c r="K62" i="30" s="1"/>
  <c r="J105" i="42"/>
  <c r="J106" i="42"/>
  <c r="J168" i="42"/>
  <c r="J76" i="42"/>
  <c r="J169" i="42" s="1"/>
  <c r="J11" i="42"/>
  <c r="J107" i="42"/>
  <c r="J168" i="37"/>
  <c r="J76" i="37"/>
  <c r="J169" i="37" s="1"/>
  <c r="J11" i="37"/>
  <c r="J10" i="30" s="1"/>
  <c r="J107" i="37"/>
  <c r="J106" i="37"/>
  <c r="J105" i="37"/>
  <c r="J106" i="39"/>
  <c r="J76" i="39"/>
  <c r="J169" i="39" s="1"/>
  <c r="J105" i="39"/>
  <c r="J168" i="39"/>
  <c r="J11" i="39"/>
  <c r="J107" i="39"/>
  <c r="K151" i="41"/>
  <c r="K160" i="41"/>
  <c r="J107" i="41"/>
  <c r="J76" i="41"/>
  <c r="J169" i="41" s="1"/>
  <c r="J105" i="41"/>
  <c r="J11" i="41"/>
  <c r="J63" i="30" s="1"/>
  <c r="J106" i="41"/>
  <c r="J168" i="41"/>
  <c r="K151" i="42"/>
  <c r="K160" i="42"/>
  <c r="K151" i="37"/>
  <c r="K160" i="37"/>
  <c r="K160" i="39"/>
  <c r="K151" i="39"/>
  <c r="L150" i="37" l="1"/>
  <c r="K74" i="37"/>
  <c r="K74" i="41"/>
  <c r="L150" i="41"/>
  <c r="J163" i="37"/>
  <c r="J164" i="37"/>
  <c r="K74" i="42"/>
  <c r="L150" i="42"/>
  <c r="J164" i="42"/>
  <c r="J163" i="42"/>
  <c r="J163" i="41"/>
  <c r="J164" i="41"/>
  <c r="J164" i="39"/>
  <c r="J163" i="39"/>
  <c r="M173" i="14"/>
  <c r="M164" i="14"/>
  <c r="L150" i="39"/>
  <c r="K74" i="39"/>
  <c r="K168" i="42" l="1"/>
  <c r="K76" i="42"/>
  <c r="K169" i="42" s="1"/>
  <c r="K106" i="42"/>
  <c r="K11" i="42"/>
  <c r="K107" i="42"/>
  <c r="K105" i="42"/>
  <c r="L9" i="30"/>
  <c r="L62" i="30" s="1"/>
  <c r="M181" i="14"/>
  <c r="L160" i="42"/>
  <c r="L151" i="42"/>
  <c r="L74" i="42" s="1"/>
  <c r="L151" i="41"/>
  <c r="L74" i="41" s="1"/>
  <c r="L160" i="41"/>
  <c r="K106" i="37"/>
  <c r="K107" i="37"/>
  <c r="K105" i="37"/>
  <c r="K168" i="37"/>
  <c r="K11" i="37"/>
  <c r="K10" i="30" s="1"/>
  <c r="K76" i="37"/>
  <c r="K169" i="37" s="1"/>
  <c r="K106" i="41"/>
  <c r="K76" i="41"/>
  <c r="K169" i="41" s="1"/>
  <c r="K107" i="41"/>
  <c r="K11" i="41"/>
  <c r="K63" i="30" s="1"/>
  <c r="K105" i="41"/>
  <c r="K168" i="41"/>
  <c r="K168" i="39"/>
  <c r="K105" i="39"/>
  <c r="K76" i="39"/>
  <c r="K169" i="39" s="1"/>
  <c r="K11" i="39"/>
  <c r="K107" i="39"/>
  <c r="K106" i="39"/>
  <c r="L151" i="39"/>
  <c r="L74" i="39" s="1"/>
  <c r="L160" i="39"/>
  <c r="L151" i="37"/>
  <c r="L74" i="37" s="1"/>
  <c r="L160" i="37"/>
  <c r="L168" i="39" l="1"/>
  <c r="L76" i="39"/>
  <c r="L169" i="39" s="1"/>
  <c r="L107" i="39"/>
  <c r="L11" i="39"/>
  <c r="L105" i="39"/>
  <c r="L106" i="39"/>
  <c r="K164" i="42"/>
  <c r="K163" i="42"/>
  <c r="K163" i="37"/>
  <c r="K164" i="37"/>
  <c r="K164" i="41"/>
  <c r="K163" i="41"/>
  <c r="L168" i="41"/>
  <c r="L105" i="41"/>
  <c r="L107" i="41"/>
  <c r="L106" i="41"/>
  <c r="L76" i="41"/>
  <c r="L169" i="41" s="1"/>
  <c r="L11" i="41"/>
  <c r="L63" i="30" s="1"/>
  <c r="K163" i="39"/>
  <c r="K164" i="39"/>
  <c r="L107" i="42"/>
  <c r="L106" i="42"/>
  <c r="L168" i="42"/>
  <c r="L11" i="42"/>
  <c r="L105" i="42"/>
  <c r="L76" i="42"/>
  <c r="L169" i="42" s="1"/>
  <c r="L11" i="37"/>
  <c r="L10" i="30" s="1"/>
  <c r="L76" i="37"/>
  <c r="L169" i="37" s="1"/>
  <c r="L168" i="37"/>
  <c r="L107" i="37"/>
  <c r="L106" i="37"/>
  <c r="L105" i="37"/>
  <c r="L164" i="41" l="1"/>
  <c r="L163" i="41"/>
  <c r="L164" i="39"/>
  <c r="L163" i="39"/>
  <c r="L164" i="37"/>
  <c r="L163" i="37"/>
  <c r="L163" i="42"/>
  <c r="L164" i="42"/>
</calcChain>
</file>

<file path=xl/sharedStrings.xml><?xml version="1.0" encoding="utf-8"?>
<sst xmlns="http://schemas.openxmlformats.org/spreadsheetml/2006/main" count="1256" uniqueCount="374">
  <si>
    <t>D&amp;A</t>
  </si>
  <si>
    <t>EBIT</t>
  </si>
  <si>
    <t>Net income</t>
  </si>
  <si>
    <t>Cash at hand</t>
  </si>
  <si>
    <t>Total assets</t>
  </si>
  <si>
    <t>Equity</t>
  </si>
  <si>
    <t>Share capital</t>
  </si>
  <si>
    <t>Retained earnings</t>
  </si>
  <si>
    <t>Other</t>
  </si>
  <si>
    <t>Total Equity</t>
  </si>
  <si>
    <t>EBITDA</t>
  </si>
  <si>
    <t>Nefco interest</t>
  </si>
  <si>
    <t>ACT</t>
  </si>
  <si>
    <t>EST</t>
  </si>
  <si>
    <t>EBITDA %</t>
  </si>
  <si>
    <t>EBIT %</t>
  </si>
  <si>
    <t>EBT %</t>
  </si>
  <si>
    <t>Balance sheet</t>
  </si>
  <si>
    <t>Tangible assets</t>
  </si>
  <si>
    <t>Intangible assets</t>
  </si>
  <si>
    <t>Inventories</t>
  </si>
  <si>
    <t>Short-term receivables</t>
  </si>
  <si>
    <t>Assets</t>
  </si>
  <si>
    <t>Liabilities</t>
  </si>
  <si>
    <t>Total loans</t>
  </si>
  <si>
    <t>Other short-term liab.</t>
  </si>
  <si>
    <t>Other long-term liab.</t>
  </si>
  <si>
    <t>Total Equity and liab.</t>
  </si>
  <si>
    <t>Equity ratio</t>
  </si>
  <si>
    <t>Net Debt</t>
  </si>
  <si>
    <t>Sales growth %</t>
  </si>
  <si>
    <t>Tax</t>
  </si>
  <si>
    <t>Cash flow</t>
  </si>
  <si>
    <t>New loans other</t>
  </si>
  <si>
    <t>Repayments other</t>
  </si>
  <si>
    <t>New Loans Nefco</t>
  </si>
  <si>
    <t>Repayment Nefco</t>
  </si>
  <si>
    <t>Comment</t>
  </si>
  <si>
    <t>Free cash flow</t>
  </si>
  <si>
    <t>DSCR (Free cash flow)</t>
  </si>
  <si>
    <t>Long-term loans Nefco</t>
  </si>
  <si>
    <t>Short-term loans Nefco</t>
  </si>
  <si>
    <t>DSCR (Operating CF)</t>
  </si>
  <si>
    <t>Income statement</t>
  </si>
  <si>
    <t>Original currency</t>
  </si>
  <si>
    <t>Financing Cash Flow</t>
  </si>
  <si>
    <t>Investing Cash Flow</t>
  </si>
  <si>
    <t>Operating Cash Flow</t>
  </si>
  <si>
    <t>Reconciliation</t>
  </si>
  <si>
    <t>Current ratio</t>
  </si>
  <si>
    <t>NOK</t>
  </si>
  <si>
    <t>ISK</t>
  </si>
  <si>
    <t>Currencies</t>
  </si>
  <si>
    <t>EUR</t>
  </si>
  <si>
    <t>SEK</t>
  </si>
  <si>
    <t>DKK</t>
  </si>
  <si>
    <t>USD</t>
  </si>
  <si>
    <t>January</t>
  </si>
  <si>
    <t>February</t>
  </si>
  <si>
    <t>March</t>
  </si>
  <si>
    <t>April</t>
  </si>
  <si>
    <t>May</t>
  </si>
  <si>
    <t>June</t>
  </si>
  <si>
    <t>July</t>
  </si>
  <si>
    <t>August</t>
  </si>
  <si>
    <t>September</t>
  </si>
  <si>
    <t>October</t>
  </si>
  <si>
    <t>November</t>
  </si>
  <si>
    <t>December</t>
  </si>
  <si>
    <t>Year-to-date 2023 month</t>
  </si>
  <si>
    <t>Operating Cash Flow total</t>
  </si>
  <si>
    <t>Investing Cash Flow total</t>
  </si>
  <si>
    <t>Financing Cash Flow total</t>
  </si>
  <si>
    <t>Cash flow total</t>
  </si>
  <si>
    <t>Cash at beginning of period</t>
  </si>
  <si>
    <t>Cash at end of period</t>
  </si>
  <si>
    <t>Grants received</t>
  </si>
  <si>
    <t>Interest paid to Nefco</t>
  </si>
  <si>
    <t>Interest paid to other</t>
  </si>
  <si>
    <t>Financial income</t>
  </si>
  <si>
    <t>Other financial expenses</t>
  </si>
  <si>
    <t>Net income %</t>
  </si>
  <si>
    <t>DSCR (EBITDA)</t>
  </si>
  <si>
    <t>Intr. Coverage Ratio (EBITDA)</t>
  </si>
  <si>
    <t>Intr. Coverage Ratio (Operating CF)</t>
  </si>
  <si>
    <t>Intr. Coverage Ratio (Free cash flow)</t>
  </si>
  <si>
    <t>Net Debt / EBITDA</t>
  </si>
  <si>
    <t>Quick ratio</t>
  </si>
  <si>
    <t>Long-term loans other</t>
  </si>
  <si>
    <t>Short-term loans other</t>
  </si>
  <si>
    <t>Gross Margin %</t>
  </si>
  <si>
    <t>Gross Margin</t>
  </si>
  <si>
    <t>Profit for current year</t>
  </si>
  <si>
    <t>Subordinated debt</t>
  </si>
  <si>
    <t>Other (comment)</t>
  </si>
  <si>
    <t>Other / adjustments</t>
  </si>
  <si>
    <t>New Subordinated Debt</t>
  </si>
  <si>
    <t>Total liabilities</t>
  </si>
  <si>
    <t>Total other liabilities</t>
  </si>
  <si>
    <t>New Equity (commited)</t>
  </si>
  <si>
    <t>Company name</t>
  </si>
  <si>
    <t>Other long-term assets</t>
  </si>
  <si>
    <t>Total long-term assets</t>
  </si>
  <si>
    <t>Total short-term assets</t>
  </si>
  <si>
    <t>Revenue x Nefco loan</t>
  </si>
  <si>
    <t>Net Debt / Free cash flow</t>
  </si>
  <si>
    <t>Operating Cash flow %</t>
  </si>
  <si>
    <t>Free Cash flow %</t>
  </si>
  <si>
    <t>Qualitative assessment</t>
  </si>
  <si>
    <t>#</t>
  </si>
  <si>
    <t>Metric</t>
  </si>
  <si>
    <t>Gross Margin €</t>
  </si>
  <si>
    <t>EBITDA €</t>
  </si>
  <si>
    <t>Total Assets €</t>
  </si>
  <si>
    <t>Financial Liabilities €</t>
  </si>
  <si>
    <t>Operating Cash Flow €</t>
  </si>
  <si>
    <t>Operating Cash Flow %</t>
  </si>
  <si>
    <t>Free Cash Flow</t>
  </si>
  <si>
    <t>Free Cash Flow %</t>
  </si>
  <si>
    <t>Comment / Rationale</t>
  </si>
  <si>
    <t>Subject</t>
  </si>
  <si>
    <t>Business model</t>
  </si>
  <si>
    <t>Competitive position</t>
  </si>
  <si>
    <t>Associated financial /business risk to demand for products/services and credit risk</t>
  </si>
  <si>
    <t>Business case</t>
  </si>
  <si>
    <t>How suitable is the business model to accommodate the business case.</t>
  </si>
  <si>
    <t>Demand</t>
  </si>
  <si>
    <t>FTE's</t>
  </si>
  <si>
    <t>Scalability</t>
  </si>
  <si>
    <t>Management commitment</t>
  </si>
  <si>
    <t>Management competence</t>
  </si>
  <si>
    <t>Ownership competence</t>
  </si>
  <si>
    <t>Ownership commitment</t>
  </si>
  <si>
    <t>Net Sales</t>
  </si>
  <si>
    <t>Other income</t>
  </si>
  <si>
    <t>Main use of funds 
(Nefco loan)</t>
  </si>
  <si>
    <t>Differentiation and competitive edge</t>
  </si>
  <si>
    <t>2021
ACT</t>
  </si>
  <si>
    <t>2022
ACT</t>
  </si>
  <si>
    <t>2024
EST</t>
  </si>
  <si>
    <t>2025
EST</t>
  </si>
  <si>
    <t>2026
EST</t>
  </si>
  <si>
    <t>2027
EST</t>
  </si>
  <si>
    <t>2028
EST</t>
  </si>
  <si>
    <t>DSCR (on Free CF)</t>
  </si>
  <si>
    <t>Paid in Equity</t>
  </si>
  <si>
    <t>The solution can and is likely to be turned to a profitable business.</t>
  </si>
  <si>
    <t>Low possibility to monetize on the solution.</t>
  </si>
  <si>
    <t>Highly relevant and provides the best (financial) value from the offered solution.</t>
  </si>
  <si>
    <t>Unclear or unproven business model with low (financial) value.</t>
  </si>
  <si>
    <t>Low scalability with high efforts / high financial costs and high risk</t>
  </si>
  <si>
    <t>High scalability with low efforts / low financial costs and low risk</t>
  </si>
  <si>
    <t>Unfavourable market conditions (regulatory and political), low upside potential, unmature and unproven market.</t>
  </si>
  <si>
    <t>Strong existing demand and high growth potential</t>
  </si>
  <si>
    <t>Low existing demand and low expectations for growth potential</t>
  </si>
  <si>
    <t>Dominant / superior existing market position and strong outlook</t>
  </si>
  <si>
    <t>Weak existing market position with high competition and weak outlook</t>
  </si>
  <si>
    <t>Lack of protection, easy to replicate, low barriers to market entry, low additionality vs. competitors offering.</t>
  </si>
  <si>
    <t>Highly unique, protected by contracts or IPR and/or difficult to replicate, high barrier to market entry. Superior solution to competitor's offering.</t>
  </si>
  <si>
    <t>Current market</t>
  </si>
  <si>
    <t>Market potential</t>
  </si>
  <si>
    <t>Existing market size and conditions.  Market readiness to accept or take in to use the business solution / business case</t>
  </si>
  <si>
    <t>Favourable market conditions (regulatory and political), strong upside potential, mature or strongly growing market.</t>
  </si>
  <si>
    <t>Market growth potential</t>
  </si>
  <si>
    <t>How closely is the money linked to an activity that generates immediate repayment in form of sales or profitability?</t>
  </si>
  <si>
    <t>It is not linked to an immediate sales or profitability generating activity.</t>
  </si>
  <si>
    <t>How strongly is the management commited to the company's success. (Salaries, options and ownership and other incentives, values, personal- and company history)</t>
  </si>
  <si>
    <t>Previous track record, industry knowledge and experience, overall understanding of the business and business environment.</t>
  </si>
  <si>
    <t>No track-record, industry knowledge and experience or understanding of the business</t>
  </si>
  <si>
    <t>Strong track-record, industry knowledge and experience, profound understanding of the business</t>
  </si>
  <si>
    <t>Strong commitment</t>
  </si>
  <si>
    <t>Weak commitment</t>
  </si>
  <si>
    <t>Ability to provide and support with know-how. 
Strong investment track-record.</t>
  </si>
  <si>
    <t>Low know-how, weak track-record.</t>
  </si>
  <si>
    <t>High know-how, strong track-record.</t>
  </si>
  <si>
    <t>Low competence, high individual dependencies, undocumented and unclear processes and ways of working.</t>
  </si>
  <si>
    <t>Strong competence, diversified finance function, well documented and clearly defined processes and ways of working.</t>
  </si>
  <si>
    <t>How favorable is the geographical market for the business to operate (legal, regulatory and business environment)</t>
  </si>
  <si>
    <t>Unfavourable</t>
  </si>
  <si>
    <t>Highly favourable</t>
  </si>
  <si>
    <t>Customer reliability</t>
  </si>
  <si>
    <t>High customer risk: unstable demand and unstable financial position</t>
  </si>
  <si>
    <t>Low customer risk. Stable high demand and strong financial position</t>
  </si>
  <si>
    <t>Supplier reliability</t>
  </si>
  <si>
    <t>Associated financial /business risk to reliability of supply and pricing</t>
  </si>
  <si>
    <t>High supplier risk: unreliable supply and volatile pricing</t>
  </si>
  <si>
    <t>Low supplier risk: Reliable supply and stable pricing.</t>
  </si>
  <si>
    <t>Net Sales total</t>
  </si>
  <si>
    <t>Contracted €</t>
  </si>
  <si>
    <t>Contracted %</t>
  </si>
  <si>
    <t>Undefined €</t>
  </si>
  <si>
    <t>Undefined %</t>
  </si>
  <si>
    <t>Net Sales - Specification of current status</t>
  </si>
  <si>
    <t>% of sales contracted</t>
  </si>
  <si>
    <t>Earnings after financial items</t>
  </si>
  <si>
    <t>Balance sheet KPIs</t>
  </si>
  <si>
    <t>Cash Flow KPIs</t>
  </si>
  <si>
    <t>Assessment definition</t>
  </si>
  <si>
    <t>Rating 1 criteria</t>
  </si>
  <si>
    <t>Rating 5 criteria</t>
  </si>
  <si>
    <t>Financial KPIs assessment</t>
  </si>
  <si>
    <t>Finance processes</t>
  </si>
  <si>
    <t>Finance reporting and 
follow-up</t>
  </si>
  <si>
    <t>No clear definition of responsibilities, undefined processes, high amount of manual work</t>
  </si>
  <si>
    <t>Clearly defined responsibilities, clearly defined and efficient processes, strong adoption of tools and technology</t>
  </si>
  <si>
    <t>CFO team set-up and competence</t>
  </si>
  <si>
    <t>Financial planning</t>
  </si>
  <si>
    <t>Clear reporting structure and content to key stakeholders, timely financial reporting and follow-up, accurate control procedures.</t>
  </si>
  <si>
    <t>Undefined reporting structure, not all key stakeholders informed timely, no follow-up procedures and no controlling procedures.</t>
  </si>
  <si>
    <t>Detailed, accurate and well-organized financial planning, budgeting and forecasting</t>
  </si>
  <si>
    <t>Insert rating</t>
  </si>
  <si>
    <t>…</t>
  </si>
  <si>
    <t>Geographical location of operations</t>
  </si>
  <si>
    <t>Immature financial planning</t>
  </si>
  <si>
    <t>Price reliability (Income)</t>
  </si>
  <si>
    <t>Price reliability (Purchasing)</t>
  </si>
  <si>
    <t>Price risk potentially affecting the revenue / other income</t>
  </si>
  <si>
    <t>Price risk potentially affecting the costs (COGS, Opex, other expenses, investments, capex)</t>
  </si>
  <si>
    <t>High price risk (volatility with high potential negative impact)</t>
  </si>
  <si>
    <t>Low price risk (low volatility and low potential negative impact)</t>
  </si>
  <si>
    <t>('000€)</t>
  </si>
  <si>
    <t>Main use of funds</t>
  </si>
  <si>
    <t>Income statement KPIs</t>
  </si>
  <si>
    <t>Comment II</t>
  </si>
  <si>
    <t>Comment III</t>
  </si>
  <si>
    <t>Data#</t>
  </si>
  <si>
    <t>Reconciliation Cash at hand</t>
  </si>
  <si>
    <t>Reconciliation BS</t>
  </si>
  <si>
    <t>Reconciliation Sales pipeline</t>
  </si>
  <si>
    <t>Total Equity €</t>
  </si>
  <si>
    <t>Total cash available / Debt obligations</t>
  </si>
  <si>
    <t>Qualitative assessment - Rating criteria matrix:</t>
  </si>
  <si>
    <t>Funding is directly linked to sales or profitability generating/improvement (e.g. by fulfilling existing orders)</t>
  </si>
  <si>
    <t>How are the company's finance related processes set up: Alignment of responsibilities, ways of working and use of tools and technology.</t>
  </si>
  <si>
    <t>How considerately, accurately and organized the company performs financial planning</t>
  </si>
  <si>
    <t>Working capital 
management</t>
  </si>
  <si>
    <t>How does the company monitor, track and act upon working capital items (Sales receivables, Accounts payable, Inventory)</t>
  </si>
  <si>
    <t>Trade payables</t>
  </si>
  <si>
    <t>Comment rationale</t>
  </si>
  <si>
    <t>Net Sales specification:</t>
  </si>
  <si>
    <t>Revenue lower than the provided loan amount, with no significant sign of improving ratio</t>
  </si>
  <si>
    <t>Revenue significantly higher than the provided loan amount with a clear demonstration of a continuously improving ratio</t>
  </si>
  <si>
    <t>Net working capital €</t>
  </si>
  <si>
    <t>NWC % of net sales</t>
  </si>
  <si>
    <t>Net Working Capital €</t>
  </si>
  <si>
    <t>What, how to who is finance (/accounting) related information reported and followed-up. Consider also quality assurance procedures.</t>
  </si>
  <si>
    <t>Profitability</t>
  </si>
  <si>
    <t>Sales</t>
  </si>
  <si>
    <t>DSO at Year end</t>
  </si>
  <si>
    <t>DPO at Year end</t>
  </si>
  <si>
    <t>DIO at Year end</t>
  </si>
  <si>
    <t>Strong Net Sales in absolute amount (EUR).
Reasonable continuous positive growth in net sales</t>
  </si>
  <si>
    <t>Low Net Sales in absolute amount (EUR).
Extreme changes in Net Sales development or negative sales growth trend (decreasing actual sales).</t>
  </si>
  <si>
    <t>Minimum 50% of sales contracted for upcoming 3 years and majority of projected net sales likely to realize.</t>
  </si>
  <si>
    <t>Low amount of Net Sales contracted or likely to materialize.</t>
  </si>
  <si>
    <t>Strong positive gross margin in EUR and %.
Proven track record.
Compares well to industry peers.</t>
  </si>
  <si>
    <t>Low or negative gross margin in EUR and %.
No proven track record of profitability.
Below industry peers.</t>
  </si>
  <si>
    <t>Strong profitability in EUR and %.
Strong track record of profitability or high likeliness to reach profitability in short-term.
Compares well to industry peers.</t>
  </si>
  <si>
    <t>Low or negative profitability in EUR and %.
No track record of profitability and unlikely to reach profitability in short-term.
Below industry peers.</t>
  </si>
  <si>
    <t>Strong and healthy balance sheet:
- Large balance sheet (size in EUR)
- Valuable assets
- Reasonable indebtness</t>
  </si>
  <si>
    <t xml:space="preserve">Reasonable circulation time of working capital items (relative to industry).
Healthy levels of operating net working capital. </t>
  </si>
  <si>
    <t>Extremely high circulation time of sales receivables. 
Extremely high circulation time of inventory.
Extreme variations or unhealthy level of Operating net working capital.
Compares low to industry peers.</t>
  </si>
  <si>
    <t>Good current ratio is consistently roughly around 1.5 to 2.0.
Good quick ratio is consistently between 1.2 and 2.0.</t>
  </si>
  <si>
    <t>Current ratio is consistently well below 1.0 can be considered low. A consistently high current ratio can also be considered negative.
A consistent Quick ratio of roughly 0.3 can be considered low. A consistently high Quick ratio can also be considered negative.</t>
  </si>
  <si>
    <t>Strong positive cash flow in EUR and %.
Strong track record of positive cash flow and high likeliness to reach positive in short-term.
Compares well to industry peers.</t>
  </si>
  <si>
    <t>Low or negative cash flow in EUR and %.
No track record of positive cash flow and unlikely to reach positive cash flow in short-term.
Below industry peers.</t>
  </si>
  <si>
    <t>Cost of Sales</t>
  </si>
  <si>
    <t>Trade receivables</t>
  </si>
  <si>
    <t>In negotiations with &gt; 70% likely to realize €</t>
  </si>
  <si>
    <t>In negotiations with &gt; 70% likely to realize %</t>
  </si>
  <si>
    <t>In negotiations with &lt; 70% likely to realize €</t>
  </si>
  <si>
    <t>In negotiations with &lt; 70% likely to realize %</t>
  </si>
  <si>
    <t>Relevance or additionality of the solution. 
Ability to monetize and build a business around the solution.</t>
  </si>
  <si>
    <t>Low expected or potential for growth</t>
  </si>
  <si>
    <t>High expected or potential growth</t>
  </si>
  <si>
    <t>DSCR (on EBITDA)</t>
  </si>
  <si>
    <t>High traction and strong ability to raise capital</t>
  </si>
  <si>
    <t>Low traction, no interest from financiers or difficulties raising capital</t>
  </si>
  <si>
    <t>No systematic forecasting or tracking of working capital items, no systematic following-up or acting upon outstanding items. Unfavourable payments terms.</t>
  </si>
  <si>
    <t>Sales sensitivity</t>
  </si>
  <si>
    <t xml:space="preserve">Sales </t>
  </si>
  <si>
    <t>COGS increase %</t>
  </si>
  <si>
    <t>Final COGS</t>
  </si>
  <si>
    <t>Sensitivitized</t>
  </si>
  <si>
    <t>Fixed ratio to revenue</t>
  </si>
  <si>
    <t>Fixed ratio to COGS</t>
  </si>
  <si>
    <t>Fixed ratio to OPEX</t>
  </si>
  <si>
    <t>Sensitivity analysis</t>
  </si>
  <si>
    <t>DSCR EBITDA</t>
  </si>
  <si>
    <t>Ratios sensitivitized:</t>
  </si>
  <si>
    <t>Parameters:</t>
  </si>
  <si>
    <t>Base case</t>
  </si>
  <si>
    <t>Cash at hand = 0:</t>
  </si>
  <si>
    <t>m€</t>
  </si>
  <si>
    <t>2. COGS sensitivity testing</t>
  </si>
  <si>
    <t>Downscaled 50% in relation to revenue (50% fixed)</t>
  </si>
  <si>
    <t>OCF %</t>
  </si>
  <si>
    <t>FCF %</t>
  </si>
  <si>
    <t>Other short-term receivables</t>
  </si>
  <si>
    <t>Investor perception 
(ability to raise capital)</t>
  </si>
  <si>
    <t>Consider the perception of investors and the market sentiment. Factors such as the company's reputation, management quality, and overall market conditions can influence investor confidence and ability to raise capital (Equity and/or Loans)</t>
  </si>
  <si>
    <t>Current demand</t>
  </si>
  <si>
    <t>Loan amount ('000€)</t>
  </si>
  <si>
    <t>The company's current position in relation to competitors (if any).</t>
  </si>
  <si>
    <t>How "unique is the companys product/service and business model i.e. competetive edge and difficulty to replicate"</t>
  </si>
  <si>
    <t>Taxes paid</t>
  </si>
  <si>
    <t>Adjustments</t>
  </si>
  <si>
    <t>Equity ratio (subord. Debt included)</t>
  </si>
  <si>
    <t>DSCR to EBITDA &gt; 1,0 from 2025 onwards</t>
  </si>
  <si>
    <t>1. Sales pricing sensitivity testing</t>
  </si>
  <si>
    <t>Sales price -2,5% = Cash at hand 0</t>
  </si>
  <si>
    <t>DSCR = 1,0:</t>
  </si>
  <si>
    <t>Sales price -6,1% = DSCR 1,0</t>
  </si>
  <si>
    <t>COGS +7,2%</t>
  </si>
  <si>
    <t>COGS +17,2%</t>
  </si>
  <si>
    <t>#1 Unweighted qualitative rating</t>
  </si>
  <si>
    <t>#2 Weighted final qualitative rating</t>
  </si>
  <si>
    <t>#1 Unweighted financial rating</t>
  </si>
  <si>
    <t>#2 Weighted final financial rating</t>
  </si>
  <si>
    <t>Percentage of current year's forecast covered</t>
  </si>
  <si>
    <t>FX rate</t>
  </si>
  <si>
    <t>Industry field</t>
  </si>
  <si>
    <t>Industry type of operation</t>
  </si>
  <si>
    <t>Sold units #</t>
  </si>
  <si>
    <t>Key information</t>
  </si>
  <si>
    <t>Fixed tangible assets</t>
  </si>
  <si>
    <t>Intangible assets % of fixed assets</t>
  </si>
  <si>
    <t>Weak and unhealthy balance sheet:
- Small balance sheet (size in EUR)
- Unhealthy levels of leverage in absolute amount</t>
  </si>
  <si>
    <t>High quality of assets:
- Assets consist of mainly tangible assets with high expected resale value</t>
  </si>
  <si>
    <t>Low quality of assets:
- Assets consist of mainly intangible Assets
- Intangible Assets with low expected resalevalue
- Tangible Assets with expected low resale value</t>
  </si>
  <si>
    <t>Balance sheet - Quality of assets</t>
  </si>
  <si>
    <t>Balance sheet - Financing structure</t>
  </si>
  <si>
    <t>2029
EST</t>
  </si>
  <si>
    <t>Sales pipeline and order backlog</t>
  </si>
  <si>
    <t>Amount of customers #</t>
  </si>
  <si>
    <t>Sold units # cumulative</t>
  </si>
  <si>
    <t>Amount of customers # cumulative</t>
  </si>
  <si>
    <t>Sales &amp; Marketing opex</t>
  </si>
  <si>
    <t>Personnel costs opex</t>
  </si>
  <si>
    <t>General &amp; Admin opex</t>
  </si>
  <si>
    <t>Paid in equity</t>
  </si>
  <si>
    <t>Other long-term liabilities</t>
  </si>
  <si>
    <t>Other short-term liabilities</t>
  </si>
  <si>
    <t>Total financial liabilities</t>
  </si>
  <si>
    <t>Changes in working capital</t>
  </si>
  <si>
    <t>New Equity (planned)</t>
  </si>
  <si>
    <t>Negotiations &gt; 70% likely to realize €</t>
  </si>
  <si>
    <t>Negotiations &lt; 70% likely to realize €</t>
  </si>
  <si>
    <t>%</t>
  </si>
  <si>
    <t>% Negotiations &gt; 70% likely to realize</t>
  </si>
  <si>
    <t>% Negotiations &lt; 70% likely to realize</t>
  </si>
  <si>
    <t>% Undefined</t>
  </si>
  <si>
    <t>Sales in units</t>
  </si>
  <si>
    <t>Net sales €</t>
  </si>
  <si>
    <t>Working capital and short-term liquidity</t>
  </si>
  <si>
    <t>2023
ACT</t>
  </si>
  <si>
    <t>Capex tangible</t>
  </si>
  <si>
    <t>Capex intangible</t>
  </si>
  <si>
    <t xml:space="preserve">High amount of sold units and customers (consider size of investment or type of product)
Inclining trendStrong track-record
</t>
  </si>
  <si>
    <t>Low amount of sold units and customers (consider size of investment or type of product)
Declining or stagnant trend
Low to non-existent track-record</t>
  </si>
  <si>
    <t>Consistently low (below 1,0) or negative DSCR
Declining trend
Weak track-record</t>
  </si>
  <si>
    <t>Strong and consistent forecast and track-record (DSCR above 1,0)
Consider also absolute numbers and optimal balance: too high DSCR can be due to low leverage at a point in time or inefficient capital allocation.</t>
  </si>
  <si>
    <t>Scale-up potential of the business (technology, geography, capital requirement, risk etc..)</t>
  </si>
  <si>
    <t>Timely DSO, DPO, DIO follow-up. Active collection and follow-up of sales receivables. Inventory optimization. Well-negotiated payments terms.</t>
  </si>
  <si>
    <t>How strongly is the ownership commitment to support the company (financing, know-how, active participation). Please also consider ownership structure, majority and minority owners' roles.</t>
  </si>
  <si>
    <t>Year-to-date 2024 month</t>
  </si>
  <si>
    <t>YTD</t>
  </si>
  <si>
    <t>YTD 2024: comment which month has been assumed</t>
  </si>
  <si>
    <t>Use 15% interest as a working number</t>
  </si>
  <si>
    <t>Comment here if any - All Grants received must be excluded from Revenue</t>
  </si>
  <si>
    <t>Make sure reconciliation amounts to 0</t>
  </si>
  <si>
    <t>Include Equity that has already been commited to by investors</t>
  </si>
  <si>
    <t>Include Equity that is that is not yet binding to investors</t>
  </si>
  <si>
    <t>Make sure that Assets = Equity and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</si>
</sst>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164" formatCode="#,##0.0"/>
    <numFmt numFmtId="165" formatCode="#,##0\ &quot;€&quot;"/>
    <numFmt numFmtId="166" formatCode="0.0"/>
    <numFmt numFmtId="167" formatCode="0.0\ %"/>
    <numFmt numFmtId="168" formatCode="#,##0.0\ &quot;€&quot;"/>
  </numFmts>
  <fonts count="57"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color theme="0"/>
      <name val="Arial"/>
      <family val="2"/>
    </font>
    <font>
      <b/>
      <sz val="9"/>
      <color theme="4" tint="-0.499984740745262"/>
      <name val="Arial"/>
      <family val="2"/>
    </font>
    <font>
      <sz val="9"/>
      <name val="Arial"/>
      <family val="2"/>
    </font>
    <font>
      <b/>
      <sz val="9"/>
      <name val="Arial"/>
      <family val="2"/>
    </font>
    <font>
      <i/>
      <sz val="9"/>
      <color theme="1"/>
      <name val="Arial"/>
      <family val="2"/>
    </font>
    <font>
      <i/>
      <sz val="9"/>
      <color theme="0" tint="-0.499984740745262"/>
      <name val="Arial"/>
      <family val="2"/>
    </font>
    <font>
      <b/>
      <sz val="11"/>
      <color theme="1"/>
      <name val="Calibri"/>
      <family val="2"/>
      <scheme val="minor"/>
    </font>
    <font>
      <sz val="8"/>
      <name val="Calibri"/>
      <family val="2"/>
      <scheme val="minor"/>
    </font>
    <font>
      <b/>
      <sz val="9"/>
      <color theme="4" tint="-0.249977111117893"/>
      <name val="Arial"/>
      <family val="2"/>
    </font>
    <font>
      <sz val="10"/>
      <color theme="1"/>
      <name val="Arial"/>
      <family val="2"/>
    </font>
    <font>
      <b/>
      <sz val="14"/>
      <color theme="1"/>
      <name val="Arial"/>
      <family val="2"/>
    </font>
    <font>
      <sz val="10"/>
      <name val="Arial"/>
      <family val="2"/>
    </font>
    <font>
      <sz val="12"/>
      <color rgb="FFFFFFFF"/>
      <name val="Arial"/>
      <family val="2"/>
    </font>
    <font>
      <b/>
      <sz val="12"/>
      <color rgb="FFFFFFFF"/>
      <name val="Arial"/>
      <family val="2"/>
    </font>
    <font>
      <b/>
      <sz val="12"/>
      <color theme="0"/>
      <name val="Arial"/>
      <family val="2"/>
    </font>
    <font>
      <b/>
      <sz val="12"/>
      <color rgb="FF0D0D0D"/>
      <name val="Arial"/>
      <family val="2"/>
    </font>
    <font>
      <sz val="12"/>
      <color theme="0"/>
      <name val="Arial"/>
      <family val="2"/>
    </font>
    <font>
      <sz val="11"/>
      <color rgb="FF000000"/>
      <name val="Arial"/>
      <family val="2"/>
    </font>
    <font>
      <sz val="11"/>
      <color theme="1"/>
      <name val="Arial"/>
      <family val="2"/>
    </font>
    <font>
      <b/>
      <sz val="12"/>
      <color theme="0" tint="-0.14999847407452621"/>
      <name val="Arial"/>
      <family val="2"/>
    </font>
    <font>
      <b/>
      <sz val="11"/>
      <color theme="4" tint="-0.499984740745262"/>
      <name val="Arial"/>
      <family val="2"/>
    </font>
    <font>
      <b/>
      <sz val="11"/>
      <color theme="0"/>
      <name val="Arial"/>
      <family val="2"/>
    </font>
    <font>
      <i/>
      <sz val="9"/>
      <color theme="0"/>
      <name val="Arial"/>
      <family val="2"/>
    </font>
    <font>
      <i/>
      <sz val="9"/>
      <color theme="0" tint="-0.249977111117893"/>
      <name val="Arial"/>
      <family val="2"/>
    </font>
    <font>
      <sz val="12"/>
      <color theme="1"/>
      <name val="Arial"/>
      <family val="2"/>
    </font>
    <font>
      <b/>
      <sz val="9"/>
      <color theme="1" tint="0.499984740745262"/>
      <name val="Arial"/>
      <family val="2"/>
    </font>
    <font>
      <sz val="9"/>
      <color theme="1" tint="0.499984740745262"/>
      <name val="Arial"/>
      <family val="2"/>
    </font>
    <font>
      <sz val="11"/>
      <name val="Arial"/>
      <family val="2"/>
    </font>
    <font>
      <b/>
      <sz val="10"/>
      <color theme="1"/>
      <name val="Arial"/>
      <family val="2"/>
    </font>
    <font>
      <b/>
      <sz val="14"/>
      <name val="Arial"/>
      <family val="2"/>
    </font>
    <font>
      <sz val="14"/>
      <color theme="1"/>
      <name val="Arial"/>
      <family val="2"/>
    </font>
    <font>
      <b/>
      <sz val="14"/>
      <color theme="0"/>
      <name val="Arial"/>
      <family val="2"/>
    </font>
    <font>
      <i/>
      <sz val="8"/>
      <color theme="0" tint="-0.34998626667073579"/>
      <name val="Arial"/>
      <family val="2"/>
    </font>
    <font>
      <sz val="8"/>
      <color theme="0" tint="-0.499984740745262"/>
      <name val="Arial"/>
      <family val="2"/>
    </font>
    <font>
      <i/>
      <sz val="8"/>
      <color theme="0" tint="-0.499984740745262"/>
      <name val="Arial"/>
      <family val="2"/>
    </font>
    <font>
      <b/>
      <i/>
      <sz val="9"/>
      <color theme="1"/>
      <name val="Arial"/>
      <family val="2"/>
    </font>
    <font>
      <i/>
      <sz val="9"/>
      <color theme="1" tint="0.499984740745262"/>
      <name val="Arial"/>
      <family val="2"/>
    </font>
    <font>
      <b/>
      <sz val="10"/>
      <name val="Arial"/>
      <family val="2"/>
    </font>
    <font>
      <b/>
      <sz val="11"/>
      <color theme="1"/>
      <name val="Arial"/>
      <family val="2"/>
    </font>
    <font>
      <sz val="11"/>
      <color theme="0" tint="-0.499984740745262"/>
      <name val="Arial"/>
      <family val="2"/>
    </font>
    <font>
      <i/>
      <sz val="11"/>
      <color theme="0" tint="-0.249977111117893"/>
      <name val="Arial"/>
      <family val="2"/>
    </font>
    <font>
      <i/>
      <sz val="11"/>
      <color theme="0"/>
      <name val="Arial"/>
      <family val="2"/>
    </font>
    <font>
      <b/>
      <i/>
      <sz val="11"/>
      <color theme="1"/>
      <name val="Arial"/>
      <family val="2"/>
    </font>
    <font>
      <sz val="9"/>
      <color theme="0" tint="-0.499984740745262"/>
      <name val="Arial"/>
      <family val="2"/>
    </font>
    <font>
      <i/>
      <sz val="11"/>
      <color theme="0" tint="-0.499984740745262"/>
      <name val="Arial"/>
      <family val="2"/>
    </font>
    <font>
      <i/>
      <sz val="11"/>
      <color theme="1"/>
      <name val="Arial"/>
      <family val="2"/>
    </font>
    <font>
      <i/>
      <sz val="11"/>
      <color theme="1" tint="0.499984740745262"/>
      <name val="Arial"/>
      <family val="2"/>
    </font>
    <font>
      <b/>
      <sz val="11"/>
      <color theme="4" tint="-0.249977111117893"/>
      <name val="Arial"/>
      <family val="2"/>
    </font>
    <font>
      <b/>
      <sz val="11"/>
      <name val="Arial"/>
      <family val="2"/>
    </font>
    <font>
      <i/>
      <sz val="11"/>
      <color theme="0" tint="-0.34998626667073579"/>
      <name val="Arial"/>
      <family val="2"/>
    </font>
    <font>
      <sz val="10"/>
      <color indexed="8"/>
      <name val="Arial"/>
      <family val="2"/>
    </font>
    <font>
      <sz val="8"/>
      <color theme="1"/>
      <name val="Arial"/>
      <family val="2"/>
    </font>
    <font>
      <sz val="11"/>
      <color theme="4" tint="-0.499984740745262"/>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6432"/>
        <bgColor indexed="64"/>
      </patternFill>
    </fill>
    <fill>
      <patternFill patternType="solid">
        <fgColor rgb="FF00964B"/>
        <bgColor indexed="64"/>
      </patternFill>
    </fill>
    <fill>
      <patternFill patternType="solid">
        <fgColor rgb="FFF2F2F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9"/>
        <bgColor indexed="64"/>
      </patternFill>
    </fill>
    <fill>
      <patternFill patternType="solid">
        <fgColor theme="6" tint="0.79998168889431442"/>
        <bgColor indexed="64"/>
      </patternFill>
    </fill>
  </fills>
  <borders count="64">
    <border>
      <left/>
      <right/>
      <top/>
      <bottom/>
      <diagonal/>
    </border>
    <border>
      <left/>
      <right/>
      <top/>
      <bottom style="thin">
        <color indexed="64"/>
      </bottom>
      <diagonal/>
    </border>
    <border>
      <left/>
      <right style="medium">
        <color rgb="FFFFFFFF"/>
      </right>
      <top/>
      <bottom/>
      <diagonal/>
    </border>
    <border>
      <left style="medium">
        <color rgb="FFFFFFFF"/>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bottom style="medium">
        <color theme="0"/>
      </bottom>
      <diagonal/>
    </border>
    <border>
      <left style="medium">
        <color rgb="FFFFFFFF"/>
      </left>
      <right/>
      <top style="medium">
        <color theme="0"/>
      </top>
      <bottom style="medium">
        <color theme="0"/>
      </bottom>
      <diagonal/>
    </border>
    <border>
      <left/>
      <right style="medium">
        <color rgb="FFFFFFFF"/>
      </right>
      <top style="medium">
        <color rgb="FFFFFFFF"/>
      </top>
      <bottom style="medium">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medium">
        <color theme="0"/>
      </bottom>
      <diagonal/>
    </border>
    <border>
      <left style="thin">
        <color theme="0"/>
      </left>
      <right style="thin">
        <color theme="0"/>
      </right>
      <top/>
      <bottom style="thin">
        <color theme="0"/>
      </bottom>
      <diagonal/>
    </border>
    <border>
      <left style="medium">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diagonal/>
    </border>
    <border>
      <left/>
      <right/>
      <top style="medium">
        <color indexed="64"/>
      </top>
      <bottom/>
      <diagonal/>
    </border>
    <border>
      <left/>
      <right/>
      <top/>
      <bottom style="thin">
        <color theme="0" tint="-0.499984740745262"/>
      </bottom>
      <diagonal/>
    </border>
    <border>
      <left/>
      <right/>
      <top style="thin">
        <color theme="0" tint="-0.499984740745262"/>
      </top>
      <bottom/>
      <diagonal/>
    </border>
    <border>
      <left/>
      <right/>
      <top style="thin">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14999847407452621"/>
      </bottom>
      <diagonal/>
    </border>
    <border>
      <left/>
      <right/>
      <top style="medium">
        <color theme="1" tint="0.14999847407452621"/>
      </top>
      <bottom style="medium">
        <color theme="0"/>
      </bottom>
      <diagonal/>
    </border>
    <border>
      <left/>
      <right/>
      <top style="medium">
        <color theme="1" tint="0.14999847407452621"/>
      </top>
      <bottom/>
      <diagonal/>
    </border>
    <border>
      <left style="medium">
        <color rgb="FFFFFFFF"/>
      </left>
      <right/>
      <top style="medium">
        <color theme="0"/>
      </top>
      <bottom/>
      <diagonal/>
    </border>
    <border>
      <left style="thin">
        <color theme="0"/>
      </left>
      <right style="thin">
        <color theme="0"/>
      </right>
      <top style="thin">
        <color theme="0"/>
      </top>
      <bottom/>
      <diagonal/>
    </border>
    <border>
      <left/>
      <right/>
      <top/>
      <bottom style="medium">
        <color theme="1" tint="0.499984740745262"/>
      </bottom>
      <diagonal/>
    </border>
    <border>
      <left/>
      <right style="thin">
        <color theme="0"/>
      </right>
      <top/>
      <bottom/>
      <diagonal/>
    </border>
    <border>
      <left/>
      <right style="medium">
        <color theme="0"/>
      </right>
      <top/>
      <bottom style="medium">
        <color theme="0"/>
      </bottom>
      <diagonal/>
    </border>
    <border>
      <left style="medium">
        <color theme="0"/>
      </left>
      <right/>
      <top/>
      <bottom/>
      <diagonal/>
    </border>
    <border>
      <left style="medium">
        <color theme="0"/>
      </left>
      <right/>
      <top style="medium">
        <color theme="0"/>
      </top>
      <bottom style="medium">
        <color theme="0"/>
      </bottom>
      <diagonal/>
    </border>
    <border>
      <left/>
      <right style="medium">
        <color theme="0"/>
      </right>
      <top/>
      <bottom/>
      <diagonal/>
    </border>
    <border>
      <left/>
      <right style="medium">
        <color theme="0"/>
      </right>
      <top style="medium">
        <color theme="0"/>
      </top>
      <bottom/>
      <diagonal/>
    </border>
    <border>
      <left style="medium">
        <color rgb="FFFFFFFF"/>
      </left>
      <right/>
      <top style="medium">
        <color rgb="FFFFFFFF"/>
      </top>
      <bottom style="medium">
        <color theme="0"/>
      </bottom>
      <diagonal/>
    </border>
    <border>
      <left/>
      <right style="medium">
        <color theme="0"/>
      </right>
      <top style="medium">
        <color theme="0"/>
      </top>
      <bottom style="medium">
        <color theme="0"/>
      </bottom>
      <diagonal/>
    </border>
    <border>
      <left/>
      <right style="thin">
        <color theme="0"/>
      </right>
      <top/>
      <bottom style="medium">
        <color theme="0"/>
      </bottom>
      <diagonal/>
    </border>
    <border>
      <left/>
      <right style="thin">
        <color theme="0"/>
      </right>
      <top style="medium">
        <color theme="0"/>
      </top>
      <bottom/>
      <diagonal/>
    </border>
    <border>
      <left style="thin">
        <color theme="0"/>
      </left>
      <right/>
      <top style="medium">
        <color theme="0"/>
      </top>
      <bottom/>
      <diagonal/>
    </border>
    <border>
      <left/>
      <right/>
      <top style="thin">
        <color theme="0"/>
      </top>
      <bottom style="medium">
        <color theme="0"/>
      </bottom>
      <diagonal/>
    </border>
    <border>
      <left/>
      <right/>
      <top/>
      <bottom style="dashed">
        <color indexed="64"/>
      </bottom>
      <diagonal/>
    </border>
    <border>
      <left/>
      <right/>
      <top/>
      <bottom style="medium">
        <color theme="0" tint="-0.49998474074526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right style="medium">
        <color theme="0"/>
      </right>
      <top style="medium">
        <color indexed="64"/>
      </top>
      <bottom style="medium">
        <color theme="0"/>
      </bottom>
      <diagonal/>
    </border>
    <border>
      <left/>
      <right/>
      <top/>
      <bottom style="dotted">
        <color indexed="64"/>
      </bottom>
      <diagonal/>
    </border>
    <border>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theme="0"/>
      </left>
      <right/>
      <top/>
      <bottom style="dotted">
        <color indexed="64"/>
      </bottom>
      <diagonal/>
    </border>
    <border>
      <left/>
      <right style="dotted">
        <color theme="0"/>
      </right>
      <top/>
      <bottom style="dotted">
        <color indexed="64"/>
      </bottom>
      <diagonal/>
    </border>
    <border>
      <left style="medium">
        <color theme="0"/>
      </left>
      <right/>
      <top style="medium">
        <color theme="0"/>
      </top>
      <bottom/>
      <diagonal/>
    </border>
    <border>
      <left style="medium">
        <color theme="0"/>
      </left>
      <right/>
      <top/>
      <bottom style="medium">
        <color theme="0"/>
      </bottom>
      <diagonal/>
    </border>
    <border>
      <left/>
      <right/>
      <top style="thin">
        <color theme="0"/>
      </top>
      <bottom/>
      <diagonal/>
    </border>
    <border>
      <left/>
      <right style="medium">
        <color theme="0"/>
      </right>
      <top style="thin">
        <color theme="0"/>
      </top>
      <bottom/>
      <diagonal/>
    </border>
    <border>
      <left style="medium">
        <color theme="0"/>
      </left>
      <right style="medium">
        <color theme="0"/>
      </right>
      <top style="thin">
        <color theme="0"/>
      </top>
      <bottom/>
      <diagonal/>
    </border>
    <border>
      <left style="medium">
        <color theme="0"/>
      </left>
      <right style="medium">
        <color theme="0"/>
      </right>
      <top/>
      <bottom/>
      <diagonal/>
    </border>
    <border>
      <left style="medium">
        <color theme="0"/>
      </left>
      <right/>
      <top style="thin">
        <color theme="0"/>
      </top>
      <bottom/>
      <diagonal/>
    </border>
    <border>
      <left style="thin">
        <color theme="0"/>
      </left>
      <right/>
      <top style="thin">
        <color theme="0"/>
      </top>
      <bottom/>
      <diagonal/>
    </border>
    <border>
      <left style="thin">
        <color theme="0"/>
      </left>
      <right/>
      <top/>
      <bottom style="medium">
        <color theme="0"/>
      </bottom>
      <diagonal/>
    </border>
    <border>
      <left/>
      <right style="thin">
        <color theme="0"/>
      </right>
      <top style="thin">
        <color theme="0"/>
      </top>
      <bottom/>
      <diagonal/>
    </border>
    <border>
      <left style="medium">
        <color theme="0"/>
      </left>
      <right style="medium">
        <color theme="0"/>
      </right>
      <top/>
      <bottom style="medium">
        <color theme="0"/>
      </bottom>
      <diagonal/>
    </border>
  </borders>
  <cellStyleXfs count="3">
    <xf numFmtId="0" fontId="0" fillId="0" borderId="0"/>
    <xf numFmtId="9" fontId="1" fillId="0" borderId="0" applyFont="0" applyFill="0" applyBorder="0" applyAlignment="0" applyProtection="0"/>
    <xf numFmtId="0" fontId="54" fillId="0" borderId="0">
      <alignment vertical="top"/>
    </xf>
  </cellStyleXfs>
  <cellXfs count="459">
    <xf numFmtId="0" fontId="0" fillId="0" borderId="0" xfId="0"/>
    <xf numFmtId="0" fontId="10" fillId="0" borderId="0" xfId="0" applyFont="1"/>
    <xf numFmtId="0" fontId="3" fillId="2" borderId="0" xfId="0" applyFont="1" applyFill="1" applyAlignment="1" applyProtection="1">
      <alignment vertical="center" wrapText="1"/>
      <protection hidden="1"/>
    </xf>
    <xf numFmtId="0" fontId="3" fillId="3" borderId="0" xfId="0" applyFont="1" applyFill="1" applyProtection="1">
      <protection locked="0"/>
    </xf>
    <xf numFmtId="0" fontId="3" fillId="3" borderId="0" xfId="0" applyFont="1" applyFill="1" applyAlignment="1" applyProtection="1">
      <alignment vertical="center"/>
      <protection locked="0"/>
    </xf>
    <xf numFmtId="0" fontId="3" fillId="2" borderId="0" xfId="0" applyFont="1" applyFill="1" applyAlignment="1" applyProtection="1">
      <alignment vertical="center" wrapText="1"/>
      <protection locked="0"/>
    </xf>
    <xf numFmtId="0" fontId="3" fillId="2" borderId="0" xfId="0" applyFont="1" applyFill="1" applyAlignment="1" applyProtection="1">
      <alignment wrapText="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3" fontId="3" fillId="2" borderId="0" xfId="0" applyNumberFormat="1" applyFont="1" applyFill="1" applyAlignment="1" applyProtection="1">
      <alignment horizontal="right" vertical="center" wrapText="1"/>
      <protection locked="0"/>
    </xf>
    <xf numFmtId="0" fontId="26" fillId="9" borderId="0" xfId="0" quotePrefix="1" applyFont="1" applyFill="1" applyAlignment="1" applyProtection="1">
      <alignment wrapText="1"/>
      <protection hidden="1"/>
    </xf>
    <xf numFmtId="6" fontId="27" fillId="9" borderId="0" xfId="0" quotePrefix="1" applyNumberFormat="1" applyFont="1" applyFill="1" applyAlignment="1" applyProtection="1">
      <alignment horizontal="left" wrapText="1"/>
      <protection hidden="1"/>
    </xf>
    <xf numFmtId="3" fontId="2" fillId="2" borderId="0" xfId="0" applyNumberFormat="1" applyFont="1" applyFill="1" applyAlignment="1" applyProtection="1">
      <alignment horizontal="right" wrapText="1"/>
      <protection locked="0"/>
    </xf>
    <xf numFmtId="3" fontId="3" fillId="3" borderId="0" xfId="0" applyNumberFormat="1" applyFont="1" applyFill="1" applyAlignment="1" applyProtection="1">
      <alignment horizontal="right" vertical="center" wrapText="1"/>
      <protection locked="0"/>
    </xf>
    <xf numFmtId="3" fontId="6" fillId="3" borderId="0" xfId="0" applyNumberFormat="1" applyFont="1" applyFill="1" applyAlignment="1" applyProtection="1">
      <alignment horizontal="right" vertical="center" wrapText="1"/>
      <protection locked="0"/>
    </xf>
    <xf numFmtId="3" fontId="29" fillId="3" borderId="0" xfId="0" applyNumberFormat="1" applyFont="1" applyFill="1" applyAlignment="1" applyProtection="1">
      <alignment horizontal="right" wrapText="1"/>
      <protection locked="0"/>
    </xf>
    <xf numFmtId="3" fontId="2" fillId="3" borderId="0" xfId="0" applyNumberFormat="1" applyFont="1" applyFill="1" applyAlignment="1" applyProtection="1">
      <alignment horizontal="right" vertical="center" wrapText="1"/>
      <protection locked="0"/>
    </xf>
    <xf numFmtId="3" fontId="2" fillId="2" borderId="0" xfId="0" applyNumberFormat="1" applyFont="1" applyFill="1" applyAlignment="1" applyProtection="1">
      <alignment horizontal="right" vertical="center" wrapText="1"/>
      <protection locked="0"/>
    </xf>
    <xf numFmtId="3" fontId="2" fillId="3" borderId="20" xfId="0" applyNumberFormat="1" applyFont="1" applyFill="1" applyBorder="1" applyAlignment="1" applyProtection="1">
      <alignment horizontal="right" vertical="center" wrapText="1"/>
      <protection locked="0"/>
    </xf>
    <xf numFmtId="3" fontId="2" fillId="2" borderId="20" xfId="0" applyNumberFormat="1" applyFont="1" applyFill="1" applyBorder="1" applyAlignment="1" applyProtection="1">
      <alignment horizontal="right" vertical="center" wrapText="1"/>
      <protection locked="0"/>
    </xf>
    <xf numFmtId="3" fontId="2" fillId="3" borderId="21" xfId="0" applyNumberFormat="1" applyFont="1" applyFill="1" applyBorder="1" applyAlignment="1" applyProtection="1">
      <alignment horizontal="right" vertical="center" wrapText="1"/>
      <protection locked="0"/>
    </xf>
    <xf numFmtId="3" fontId="2" fillId="2" borderId="21" xfId="0" applyNumberFormat="1" applyFont="1" applyFill="1" applyBorder="1" applyAlignment="1" applyProtection="1">
      <alignment horizontal="right" vertical="center" wrapText="1"/>
      <protection locked="0"/>
    </xf>
    <xf numFmtId="0" fontId="3" fillId="2" borderId="0" xfId="0" applyFont="1" applyFill="1" applyAlignment="1" applyProtection="1">
      <alignment horizontal="right" vertical="center"/>
      <protection locked="0"/>
    </xf>
    <xf numFmtId="0" fontId="2" fillId="2" borderId="0" xfId="0" applyFont="1" applyFill="1" applyAlignment="1" applyProtection="1">
      <alignment wrapText="1"/>
      <protection locked="0"/>
    </xf>
    <xf numFmtId="0" fontId="24" fillId="2" borderId="0" xfId="0" applyFont="1" applyFill="1" applyAlignment="1" applyProtection="1">
      <alignment wrapText="1"/>
      <protection locked="0"/>
    </xf>
    <xf numFmtId="3" fontId="5" fillId="2" borderId="0" xfId="0" applyNumberFormat="1" applyFont="1" applyFill="1" applyAlignment="1" applyProtection="1">
      <alignment horizontal="right" vertical="center" wrapText="1"/>
      <protection locked="0"/>
    </xf>
    <xf numFmtId="3" fontId="7" fillId="3" borderId="0" xfId="0" applyNumberFormat="1" applyFont="1" applyFill="1" applyAlignment="1" applyProtection="1">
      <alignment horizontal="right" vertical="center" wrapText="1"/>
      <protection locked="0"/>
    </xf>
    <xf numFmtId="3" fontId="7" fillId="2" borderId="0" xfId="0" applyNumberFormat="1" applyFont="1" applyFill="1" applyAlignment="1" applyProtection="1">
      <alignment horizontal="right" vertical="center" wrapText="1"/>
      <protection locked="0"/>
    </xf>
    <xf numFmtId="3" fontId="2" fillId="3" borderId="22" xfId="0" applyNumberFormat="1" applyFont="1" applyFill="1" applyBorder="1" applyAlignment="1" applyProtection="1">
      <alignment horizontal="right" vertical="center" wrapText="1"/>
      <protection locked="0"/>
    </xf>
    <xf numFmtId="3" fontId="2" fillId="2" borderId="22" xfId="0" applyNumberFormat="1" applyFont="1" applyFill="1" applyBorder="1" applyAlignment="1" applyProtection="1">
      <alignment horizontal="right" vertical="center" wrapText="1"/>
      <protection locked="0"/>
    </xf>
    <xf numFmtId="3" fontId="36" fillId="2" borderId="0" xfId="0" applyNumberFormat="1" applyFont="1" applyFill="1" applyAlignment="1" applyProtection="1">
      <alignment horizontal="right" wrapText="1"/>
      <protection locked="0"/>
    </xf>
    <xf numFmtId="164" fontId="2" fillId="3" borderId="0" xfId="0" applyNumberFormat="1" applyFont="1" applyFill="1" applyAlignment="1" applyProtection="1">
      <alignment horizontal="right" vertical="center" wrapText="1"/>
      <protection locked="0"/>
    </xf>
    <xf numFmtId="164" fontId="5" fillId="2" borderId="0" xfId="0" applyNumberFormat="1" applyFont="1" applyFill="1" applyAlignment="1" applyProtection="1">
      <alignment horizontal="right" vertical="center" wrapText="1"/>
      <protection locked="0"/>
    </xf>
    <xf numFmtId="3" fontId="7" fillId="3" borderId="20" xfId="0" applyNumberFormat="1" applyFont="1" applyFill="1" applyBorder="1" applyAlignment="1" applyProtection="1">
      <alignment horizontal="right" vertical="center" wrapText="1"/>
      <protection locked="0"/>
    </xf>
    <xf numFmtId="3" fontId="7" fillId="2" borderId="20" xfId="0" applyNumberFormat="1" applyFont="1" applyFill="1" applyBorder="1" applyAlignment="1" applyProtection="1">
      <alignment horizontal="right" vertical="center" wrapText="1"/>
      <protection locked="0"/>
    </xf>
    <xf numFmtId="3" fontId="5" fillId="3" borderId="0" xfId="0" applyNumberFormat="1" applyFont="1" applyFill="1" applyAlignment="1" applyProtection="1">
      <alignment horizontal="right" vertical="center" wrapText="1"/>
      <protection locked="0"/>
    </xf>
    <xf numFmtId="3" fontId="6" fillId="2" borderId="0" xfId="0" applyNumberFormat="1" applyFont="1" applyFill="1" applyAlignment="1" applyProtection="1">
      <alignment horizontal="right" vertical="center" wrapText="1"/>
      <protection locked="0"/>
    </xf>
    <xf numFmtId="3" fontId="7" fillId="3" borderId="21" xfId="0" applyNumberFormat="1" applyFont="1" applyFill="1" applyBorder="1" applyAlignment="1" applyProtection="1">
      <alignment horizontal="right" vertical="center" wrapText="1"/>
      <protection locked="0"/>
    </xf>
    <xf numFmtId="3" fontId="7" fillId="2" borderId="21" xfId="0" applyNumberFormat="1" applyFont="1" applyFill="1" applyBorder="1" applyAlignment="1" applyProtection="1">
      <alignment horizontal="right" vertical="center" wrapText="1"/>
      <protection locked="0"/>
    </xf>
    <xf numFmtId="0" fontId="6" fillId="3" borderId="0" xfId="0" applyFont="1" applyFill="1" applyProtection="1">
      <protection locked="0"/>
    </xf>
    <xf numFmtId="0" fontId="37" fillId="2" borderId="0" xfId="0" applyFont="1" applyFill="1" applyAlignment="1" applyProtection="1">
      <alignment horizontal="left"/>
      <protection locked="0"/>
    </xf>
    <xf numFmtId="0" fontId="24" fillId="2" borderId="0" xfId="0" applyFont="1" applyFill="1" applyProtection="1">
      <protection locked="0"/>
    </xf>
    <xf numFmtId="0" fontId="30" fillId="3" borderId="0" xfId="0" applyFont="1" applyFill="1" applyProtection="1">
      <protection locked="0"/>
    </xf>
    <xf numFmtId="3" fontId="30" fillId="3" borderId="0" xfId="0" applyNumberFormat="1" applyFont="1" applyFill="1" applyProtection="1">
      <protection locked="0"/>
    </xf>
    <xf numFmtId="3" fontId="3" fillId="2" borderId="0" xfId="0" applyNumberFormat="1" applyFont="1" applyFill="1" applyProtection="1">
      <protection locked="0"/>
    </xf>
    <xf numFmtId="9" fontId="30" fillId="3" borderId="0" xfId="1" applyFont="1" applyFill="1" applyProtection="1">
      <protection locked="0"/>
    </xf>
    <xf numFmtId="9" fontId="3" fillId="2" borderId="0" xfId="1" applyFont="1" applyFill="1" applyProtection="1">
      <protection locked="0"/>
    </xf>
    <xf numFmtId="0" fontId="22" fillId="2" borderId="0" xfId="0" applyFont="1" applyFill="1" applyProtection="1">
      <protection locked="0"/>
    </xf>
    <xf numFmtId="0" fontId="2" fillId="2" borderId="21" xfId="0" applyFont="1" applyFill="1" applyBorder="1" applyAlignment="1" applyProtection="1">
      <alignment vertical="center" wrapText="1"/>
      <protection locked="0"/>
    </xf>
    <xf numFmtId="0" fontId="2" fillId="2" borderId="22" xfId="0" applyFont="1" applyFill="1" applyBorder="1" applyAlignment="1" applyProtection="1">
      <alignment horizontal="left" vertical="center" wrapText="1"/>
      <protection locked="0"/>
    </xf>
    <xf numFmtId="0" fontId="7" fillId="2" borderId="20"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7" fillId="2" borderId="0" xfId="0" applyFont="1" applyFill="1" applyAlignment="1" applyProtection="1">
      <alignment vertical="center" wrapText="1"/>
      <protection locked="0"/>
    </xf>
    <xf numFmtId="0" fontId="5" fillId="2" borderId="0" xfId="0" applyFont="1" applyFill="1" applyAlignment="1" applyProtection="1">
      <alignment vertical="center" wrapText="1"/>
      <protection locked="0"/>
    </xf>
    <xf numFmtId="0" fontId="6" fillId="2" borderId="0" xfId="0" applyFont="1" applyFill="1" applyAlignment="1" applyProtection="1">
      <alignment vertical="center" wrapText="1"/>
      <protection locked="0"/>
    </xf>
    <xf numFmtId="0" fontId="7" fillId="2" borderId="21" xfId="0" applyFont="1" applyFill="1" applyBorder="1" applyAlignment="1" applyProtection="1">
      <alignment vertical="center" wrapText="1"/>
      <protection locked="0"/>
    </xf>
    <xf numFmtId="0" fontId="14" fillId="2" borderId="0" xfId="0" applyFont="1" applyFill="1" applyProtection="1">
      <protection locked="0"/>
    </xf>
    <xf numFmtId="0" fontId="13" fillId="2" borderId="0" xfId="0" applyFont="1" applyFill="1" applyProtection="1">
      <protection locked="0"/>
    </xf>
    <xf numFmtId="0" fontId="18" fillId="4" borderId="7" xfId="0" applyFont="1" applyFill="1" applyBorder="1" applyAlignment="1" applyProtection="1">
      <alignment horizontal="center" vertical="center" wrapText="1" readingOrder="1"/>
      <protection locked="0"/>
    </xf>
    <xf numFmtId="0" fontId="17" fillId="4" borderId="11" xfId="0" applyFont="1" applyFill="1" applyBorder="1" applyAlignment="1" applyProtection="1">
      <alignment horizontal="left" vertical="center" wrapText="1" indent="1" readingOrder="1"/>
      <protection locked="0"/>
    </xf>
    <xf numFmtId="0" fontId="23" fillId="4" borderId="11" xfId="0" quotePrefix="1" applyFont="1" applyFill="1" applyBorder="1" applyAlignment="1" applyProtection="1">
      <alignment horizontal="center" vertical="center" wrapText="1" readingOrder="1"/>
      <protection locked="0"/>
    </xf>
    <xf numFmtId="0" fontId="17" fillId="4" borderId="11" xfId="0" applyFont="1" applyFill="1" applyBorder="1" applyAlignment="1" applyProtection="1">
      <alignment horizontal="center" vertical="center" wrapText="1" readingOrder="1"/>
      <protection locked="0"/>
    </xf>
    <xf numFmtId="0" fontId="17" fillId="4" borderId="11" xfId="0" quotePrefix="1" applyFont="1" applyFill="1" applyBorder="1" applyAlignment="1" applyProtection="1">
      <alignment horizontal="center" vertical="center" wrapText="1" readingOrder="1"/>
      <protection locked="0"/>
    </xf>
    <xf numFmtId="0" fontId="18" fillId="4" borderId="11" xfId="0" quotePrefix="1" applyFont="1" applyFill="1" applyBorder="1" applyAlignment="1" applyProtection="1">
      <alignment horizontal="center" vertical="center" wrapText="1" readingOrder="1"/>
      <protection locked="0"/>
    </xf>
    <xf numFmtId="0" fontId="20" fillId="5" borderId="2" xfId="0" applyFont="1" applyFill="1" applyBorder="1" applyAlignment="1" applyProtection="1">
      <alignment horizontal="center" vertical="center" wrapText="1"/>
      <protection locked="0"/>
    </xf>
    <xf numFmtId="0" fontId="19" fillId="5" borderId="3" xfId="0" applyFont="1" applyFill="1" applyBorder="1" applyAlignment="1" applyProtection="1">
      <alignment horizontal="left" wrapText="1" indent="1" readingOrder="1"/>
      <protection locked="0"/>
    </xf>
    <xf numFmtId="0" fontId="28" fillId="2" borderId="0" xfId="0" applyFont="1" applyFill="1" applyProtection="1">
      <protection locked="0"/>
    </xf>
    <xf numFmtId="0" fontId="16" fillId="4" borderId="4" xfId="0" applyFont="1" applyFill="1" applyBorder="1" applyAlignment="1" applyProtection="1">
      <alignment horizontal="center" vertical="center" wrapText="1" readingOrder="1"/>
      <protection locked="0"/>
    </xf>
    <xf numFmtId="0" fontId="17" fillId="4" borderId="4" xfId="0" applyFont="1" applyFill="1" applyBorder="1" applyAlignment="1" applyProtection="1">
      <alignment horizontal="left" vertical="center" wrapText="1" indent="1" readingOrder="1"/>
      <protection locked="0"/>
    </xf>
    <xf numFmtId="0" fontId="18" fillId="4" borderId="4" xfId="0" applyFont="1" applyFill="1" applyBorder="1" applyAlignment="1" applyProtection="1">
      <alignment horizontal="left" vertical="center" wrapText="1" indent="1" readingOrder="1"/>
      <protection locked="0"/>
    </xf>
    <xf numFmtId="0" fontId="18" fillId="9" borderId="0" xfId="0" applyFont="1" applyFill="1" applyAlignment="1" applyProtection="1">
      <alignment horizontal="center" vertical="center"/>
      <protection locked="0"/>
    </xf>
    <xf numFmtId="0" fontId="32" fillId="2" borderId="0" xfId="0" applyFont="1" applyFill="1" applyProtection="1">
      <protection locked="0"/>
    </xf>
    <xf numFmtId="0" fontId="17" fillId="7" borderId="6" xfId="0" applyFont="1" applyFill="1" applyBorder="1" applyAlignment="1" applyProtection="1">
      <alignment horizontal="left" vertical="center" wrapText="1" indent="1" readingOrder="1"/>
      <protection locked="0"/>
    </xf>
    <xf numFmtId="0" fontId="17" fillId="7" borderId="6" xfId="0" applyFont="1" applyFill="1" applyBorder="1" applyAlignment="1" applyProtection="1">
      <alignment horizontal="center" vertical="center" wrapText="1" readingOrder="1"/>
      <protection locked="0"/>
    </xf>
    <xf numFmtId="0" fontId="16" fillId="5" borderId="4" xfId="0" applyFont="1" applyFill="1" applyBorder="1" applyAlignment="1" applyProtection="1">
      <alignment horizontal="center" vertical="center" wrapText="1" readingOrder="1"/>
      <protection locked="0"/>
    </xf>
    <xf numFmtId="0" fontId="17" fillId="5" borderId="4" xfId="0" applyFont="1" applyFill="1" applyBorder="1" applyAlignment="1" applyProtection="1">
      <alignment horizontal="left" vertical="center" wrapText="1" indent="1" readingOrder="1"/>
      <protection locked="0"/>
    </xf>
    <xf numFmtId="0" fontId="33" fillId="3" borderId="13" xfId="0" applyFont="1" applyFill="1" applyBorder="1" applyAlignment="1" applyProtection="1">
      <alignment horizontal="center" vertical="center"/>
      <protection locked="0"/>
    </xf>
    <xf numFmtId="0" fontId="21" fillId="8" borderId="5" xfId="0" applyFont="1" applyFill="1" applyBorder="1" applyAlignment="1" applyProtection="1">
      <alignment horizontal="left" vertical="center" wrapText="1" indent="1" readingOrder="1"/>
      <protection locked="0"/>
    </xf>
    <xf numFmtId="0" fontId="22" fillId="3" borderId="12" xfId="0" applyFont="1" applyFill="1" applyBorder="1" applyAlignment="1" applyProtection="1">
      <alignment horizontal="center" vertical="center"/>
      <protection locked="0"/>
    </xf>
    <xf numFmtId="0" fontId="22" fillId="3" borderId="8" xfId="0" applyFont="1" applyFill="1" applyBorder="1" applyAlignment="1" applyProtection="1">
      <alignment vertical="center" wrapText="1"/>
      <protection locked="0"/>
    </xf>
    <xf numFmtId="0" fontId="22" fillId="3" borderId="8" xfId="0" applyFont="1" applyFill="1" applyBorder="1" applyAlignment="1" applyProtection="1">
      <alignment vertical="center"/>
      <protection locked="0"/>
    </xf>
    <xf numFmtId="0" fontId="21" fillId="8" borderId="6" xfId="0" applyFont="1" applyFill="1" applyBorder="1" applyAlignment="1" applyProtection="1">
      <alignment horizontal="left" vertical="center" wrapText="1" indent="1" readingOrder="1"/>
      <protection locked="0"/>
    </xf>
    <xf numFmtId="0" fontId="21" fillId="8" borderId="3" xfId="0" applyFont="1" applyFill="1" applyBorder="1" applyAlignment="1" applyProtection="1">
      <alignment horizontal="left" vertical="center" wrapText="1" indent="1" readingOrder="1"/>
      <protection locked="0"/>
    </xf>
    <xf numFmtId="0" fontId="17" fillId="5" borderId="16" xfId="0" applyFont="1" applyFill="1" applyBorder="1" applyAlignment="1" applyProtection="1">
      <alignment horizontal="left" vertical="center" wrapText="1" indent="1" readingOrder="1"/>
      <protection locked="0"/>
    </xf>
    <xf numFmtId="0" fontId="33" fillId="3" borderId="17" xfId="0" applyFont="1" applyFill="1" applyBorder="1" applyAlignment="1" applyProtection="1">
      <alignment horizontal="center" vertical="center"/>
      <protection locked="0"/>
    </xf>
    <xf numFmtId="0" fontId="34" fillId="2" borderId="0" xfId="0" applyFont="1" applyFill="1" applyProtection="1">
      <protection locked="0"/>
    </xf>
    <xf numFmtId="0" fontId="35" fillId="9" borderId="15" xfId="0" applyFont="1" applyFill="1" applyBorder="1" applyAlignment="1" applyProtection="1">
      <alignment horizontal="center" vertical="center"/>
      <protection locked="0"/>
    </xf>
    <xf numFmtId="0" fontId="25" fillId="2" borderId="0" xfId="0" applyFont="1" applyFill="1" applyProtection="1">
      <protection locked="0"/>
    </xf>
    <xf numFmtId="0" fontId="38" fillId="2" borderId="0" xfId="0" applyFont="1" applyFill="1" applyAlignment="1" applyProtection="1">
      <alignment wrapText="1"/>
      <protection locked="0"/>
    </xf>
    <xf numFmtId="0" fontId="14" fillId="2" borderId="0" xfId="0" applyFont="1" applyFill="1" applyAlignment="1" applyProtection="1">
      <alignment vertical="center"/>
      <protection locked="0"/>
    </xf>
    <xf numFmtId="0" fontId="21" fillId="8" borderId="26" xfId="0" applyFont="1" applyFill="1" applyBorder="1" applyAlignment="1" applyProtection="1">
      <alignment horizontal="left" vertical="center" wrapText="1" indent="1" readingOrder="1"/>
      <protection locked="0"/>
    </xf>
    <xf numFmtId="0" fontId="22" fillId="3" borderId="27" xfId="0" applyFont="1" applyFill="1" applyBorder="1" applyAlignment="1" applyProtection="1">
      <alignment vertical="center" wrapText="1"/>
      <protection locked="0"/>
    </xf>
    <xf numFmtId="0" fontId="22" fillId="3" borderId="10" xfId="0" applyFont="1" applyFill="1" applyBorder="1" applyAlignment="1" applyProtection="1">
      <alignment horizontal="center" vertical="center"/>
      <protection locked="0"/>
    </xf>
    <xf numFmtId="0" fontId="13" fillId="2" borderId="25" xfId="0" applyFont="1" applyFill="1" applyBorder="1" applyProtection="1">
      <protection locked="0"/>
    </xf>
    <xf numFmtId="0" fontId="12" fillId="2" borderId="0" xfId="0" applyFont="1" applyFill="1" applyAlignment="1" applyProtection="1">
      <alignment vertical="center" wrapText="1"/>
      <protection locked="0"/>
    </xf>
    <xf numFmtId="0" fontId="2" fillId="2" borderId="20" xfId="0" applyFont="1" applyFill="1" applyBorder="1" applyAlignment="1" applyProtection="1">
      <alignment vertical="center" wrapText="1"/>
      <protection locked="0"/>
    </xf>
    <xf numFmtId="0" fontId="2" fillId="2" borderId="0" xfId="0" applyFont="1" applyFill="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37" fillId="2" borderId="0" xfId="0" applyFont="1" applyFill="1" applyAlignment="1" applyProtection="1">
      <alignment horizontal="left" vertical="center"/>
      <protection locked="0"/>
    </xf>
    <xf numFmtId="0" fontId="24" fillId="2" borderId="0" xfId="0" applyFont="1" applyFill="1" applyAlignment="1" applyProtection="1">
      <alignment vertical="center"/>
      <protection locked="0"/>
    </xf>
    <xf numFmtId="6" fontId="27" fillId="9" borderId="0" xfId="0" quotePrefix="1" applyNumberFormat="1" applyFont="1" applyFill="1" applyAlignment="1" applyProtection="1">
      <alignment horizontal="left" vertical="center" wrapText="1"/>
      <protection locked="0"/>
    </xf>
    <xf numFmtId="0" fontId="4" fillId="9" borderId="0" xfId="0" applyFont="1" applyFill="1" applyAlignment="1" applyProtection="1">
      <alignment horizontal="left" vertical="center" wrapText="1"/>
      <protection locked="0"/>
    </xf>
    <xf numFmtId="0" fontId="26" fillId="9" borderId="0" xfId="0" quotePrefix="1" applyFont="1" applyFill="1" applyAlignment="1" applyProtection="1">
      <alignment vertical="center" wrapText="1"/>
      <protection locked="0"/>
    </xf>
    <xf numFmtId="0" fontId="24" fillId="2" borderId="0" xfId="0" applyFont="1" applyFill="1" applyAlignment="1" applyProtection="1">
      <alignment vertical="center" wrapText="1"/>
      <protection locked="0"/>
    </xf>
    <xf numFmtId="0" fontId="22" fillId="2" borderId="0" xfId="0" applyFont="1" applyFill="1" applyAlignment="1" applyProtection="1">
      <alignment vertical="center"/>
      <protection locked="0"/>
    </xf>
    <xf numFmtId="0" fontId="3" fillId="3" borderId="0" xfId="0" applyFont="1" applyFill="1" applyAlignment="1" applyProtection="1">
      <alignment horizontal="right" vertical="center"/>
      <protection locked="0"/>
    </xf>
    <xf numFmtId="0" fontId="2" fillId="2" borderId="0" xfId="0" applyFont="1" applyFill="1" applyAlignment="1" applyProtection="1">
      <alignment vertical="center"/>
      <protection locked="0"/>
    </xf>
    <xf numFmtId="0" fontId="8" fillId="2" borderId="0" xfId="0" applyFont="1" applyFill="1" applyAlignment="1" applyProtection="1">
      <alignment vertical="center" wrapText="1"/>
      <protection locked="0"/>
    </xf>
    <xf numFmtId="9" fontId="8" fillId="3" borderId="0" xfId="1" applyFont="1" applyFill="1" applyBorder="1" applyAlignment="1" applyProtection="1">
      <alignment vertical="center" wrapText="1"/>
      <protection locked="0"/>
    </xf>
    <xf numFmtId="9" fontId="8" fillId="2" borderId="0" xfId="1" applyFont="1" applyFill="1" applyBorder="1" applyAlignment="1" applyProtection="1">
      <alignment vertical="center" wrapText="1"/>
      <protection locked="0"/>
    </xf>
    <xf numFmtId="0" fontId="2" fillId="3" borderId="0" xfId="0" applyFont="1" applyFill="1" applyAlignment="1" applyProtection="1">
      <alignment vertical="center"/>
      <protection locked="0"/>
    </xf>
    <xf numFmtId="164" fontId="3" fillId="3" borderId="0" xfId="0" applyNumberFormat="1" applyFont="1" applyFill="1" applyAlignment="1" applyProtection="1">
      <alignment horizontal="right" vertical="center"/>
      <protection locked="0"/>
    </xf>
    <xf numFmtId="164" fontId="3" fillId="2" borderId="0" xfId="0" applyNumberFormat="1" applyFont="1" applyFill="1" applyAlignment="1" applyProtection="1">
      <alignment horizontal="right" vertical="center"/>
      <protection locked="0"/>
    </xf>
    <xf numFmtId="3" fontId="9" fillId="3" borderId="0" xfId="0" applyNumberFormat="1" applyFont="1" applyFill="1" applyAlignment="1" applyProtection="1">
      <alignment horizontal="right" vertical="center" wrapText="1"/>
      <protection locked="0"/>
    </xf>
    <xf numFmtId="3" fontId="9" fillId="2" borderId="0" xfId="0" applyNumberFormat="1" applyFont="1" applyFill="1" applyAlignment="1" applyProtection="1">
      <alignment horizontal="right" vertical="center" wrapText="1"/>
      <protection locked="0"/>
    </xf>
    <xf numFmtId="0" fontId="9" fillId="3" borderId="0" xfId="0" applyFont="1" applyFill="1" applyAlignment="1" applyProtection="1">
      <alignment vertical="center"/>
      <protection locked="0"/>
    </xf>
    <xf numFmtId="164" fontId="8" fillId="3" borderId="0" xfId="1" applyNumberFormat="1" applyFont="1" applyFill="1" applyBorder="1" applyAlignment="1" applyProtection="1">
      <alignment vertical="center" wrapText="1"/>
      <protection locked="0"/>
    </xf>
    <xf numFmtId="164" fontId="8" fillId="2" borderId="0" xfId="1"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164" fontId="8" fillId="3" borderId="1" xfId="1" applyNumberFormat="1" applyFont="1" applyFill="1" applyBorder="1" applyAlignment="1" applyProtection="1">
      <alignment vertical="center" wrapText="1"/>
      <protection locked="0"/>
    </xf>
    <xf numFmtId="164" fontId="8" fillId="2" borderId="1" xfId="1" applyNumberFormat="1" applyFont="1" applyFill="1" applyBorder="1" applyAlignment="1" applyProtection="1">
      <alignment vertical="center" wrapText="1"/>
      <protection locked="0"/>
    </xf>
    <xf numFmtId="164" fontId="2" fillId="2" borderId="0" xfId="0" applyNumberFormat="1" applyFont="1" applyFill="1" applyAlignment="1" applyProtection="1">
      <alignment vertical="center" wrapText="1"/>
      <protection locked="0"/>
    </xf>
    <xf numFmtId="0" fontId="9" fillId="2" borderId="0" xfId="0" applyFont="1" applyFill="1" applyAlignment="1" applyProtection="1">
      <alignment vertical="center" wrapText="1"/>
      <protection locked="0"/>
    </xf>
    <xf numFmtId="164" fontId="8" fillId="2" borderId="0" xfId="1" applyNumberFormat="1" applyFont="1" applyFill="1" applyBorder="1" applyAlignment="1" applyProtection="1">
      <alignment vertical="center" wrapText="1"/>
      <protection locked="0"/>
    </xf>
    <xf numFmtId="0" fontId="8" fillId="2" borderId="0" xfId="0" applyFont="1" applyFill="1" applyAlignment="1" applyProtection="1">
      <alignment vertical="center"/>
      <protection locked="0"/>
    </xf>
    <xf numFmtId="0" fontId="36" fillId="2" borderId="0" xfId="0" applyFont="1" applyFill="1" applyAlignment="1" applyProtection="1">
      <alignment vertical="center" wrapText="1"/>
      <protection locked="0"/>
    </xf>
    <xf numFmtId="3" fontId="36" fillId="2" borderId="0" xfId="0" applyNumberFormat="1" applyFont="1" applyFill="1" applyAlignment="1" applyProtection="1">
      <alignment horizontal="right" vertical="center" wrapText="1"/>
      <protection locked="0"/>
    </xf>
    <xf numFmtId="0" fontId="39" fillId="2" borderId="0" xfId="0" applyFont="1" applyFill="1" applyAlignment="1" applyProtection="1">
      <alignment vertical="center" wrapText="1"/>
      <protection locked="0"/>
    </xf>
    <xf numFmtId="3" fontId="40" fillId="3" borderId="0" xfId="0" applyNumberFormat="1" applyFont="1" applyFill="1" applyAlignment="1" applyProtection="1">
      <alignment vertical="center"/>
      <protection locked="0"/>
    </xf>
    <xf numFmtId="3" fontId="8" fillId="2" borderId="0" xfId="0" applyNumberFormat="1" applyFont="1" applyFill="1" applyAlignment="1" applyProtection="1">
      <alignment vertical="center"/>
      <protection locked="0"/>
    </xf>
    <xf numFmtId="9" fontId="40" fillId="3" borderId="0" xfId="1" applyFont="1" applyFill="1" applyAlignment="1" applyProtection="1">
      <alignment vertical="center"/>
      <protection locked="0"/>
    </xf>
    <xf numFmtId="9" fontId="40" fillId="2" borderId="0" xfId="1" applyFont="1" applyFill="1" applyAlignment="1" applyProtection="1">
      <alignment vertical="center"/>
      <protection locked="0"/>
    </xf>
    <xf numFmtId="0" fontId="40" fillId="3" borderId="0" xfId="0" applyFont="1" applyFill="1" applyAlignment="1" applyProtection="1">
      <alignment vertical="center"/>
      <protection locked="0"/>
    </xf>
    <xf numFmtId="9" fontId="8" fillId="2" borderId="0" xfId="1" applyFont="1" applyFill="1" applyAlignment="1" applyProtection="1">
      <alignment vertical="center"/>
      <protection locked="0"/>
    </xf>
    <xf numFmtId="0" fontId="8" fillId="2" borderId="28" xfId="0" applyFont="1" applyFill="1" applyBorder="1" applyAlignment="1" applyProtection="1">
      <alignment vertical="center"/>
      <protection locked="0"/>
    </xf>
    <xf numFmtId="9" fontId="40" fillId="3" borderId="28" xfId="1" applyFont="1" applyFill="1" applyBorder="1" applyAlignment="1" applyProtection="1">
      <alignment vertical="center"/>
      <protection locked="0"/>
    </xf>
    <xf numFmtId="9" fontId="8" fillId="2" borderId="28" xfId="1" applyFont="1" applyFill="1" applyBorder="1" applyAlignment="1" applyProtection="1">
      <alignment vertical="center"/>
      <protection locked="0"/>
    </xf>
    <xf numFmtId="0" fontId="37" fillId="11" borderId="0" xfId="0" applyFont="1" applyFill="1" applyAlignment="1" applyProtection="1">
      <alignment horizontal="left" vertical="center"/>
      <protection locked="0"/>
    </xf>
    <xf numFmtId="0" fontId="33" fillId="2" borderId="13"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18" fillId="9" borderId="30" xfId="0" applyFont="1" applyFill="1" applyBorder="1" applyAlignment="1" applyProtection="1">
      <alignment horizontal="left" vertical="center" indent="1"/>
      <protection hidden="1"/>
    </xf>
    <xf numFmtId="9" fontId="8" fillId="3" borderId="1" xfId="1" applyFont="1" applyFill="1" applyBorder="1" applyAlignment="1" applyProtection="1">
      <alignment vertical="center" wrapText="1"/>
      <protection locked="0"/>
    </xf>
    <xf numFmtId="9" fontId="8" fillId="2" borderId="1" xfId="1" applyFont="1" applyFill="1" applyBorder="1" applyAlignment="1" applyProtection="1">
      <alignment vertical="center" wrapText="1"/>
      <protection locked="0"/>
    </xf>
    <xf numFmtId="4" fontId="13" fillId="2" borderId="0" xfId="0" applyNumberFormat="1" applyFont="1" applyFill="1" applyProtection="1">
      <protection locked="0"/>
    </xf>
    <xf numFmtId="3" fontId="13" fillId="2" borderId="0" xfId="0" applyNumberFormat="1" applyFont="1" applyFill="1" applyProtection="1">
      <protection locked="0"/>
    </xf>
    <xf numFmtId="0" fontId="18" fillId="4" borderId="35" xfId="0" quotePrefix="1" applyFont="1" applyFill="1" applyBorder="1" applyAlignment="1" applyProtection="1">
      <alignment horizontal="center" vertical="center" wrapText="1" readingOrder="1"/>
      <protection locked="0"/>
    </xf>
    <xf numFmtId="0" fontId="33" fillId="2" borderId="34" xfId="0" applyFont="1" applyFill="1" applyBorder="1" applyAlignment="1" applyProtection="1">
      <alignment vertical="center"/>
      <protection locked="0"/>
    </xf>
    <xf numFmtId="0" fontId="33" fillId="2" borderId="30" xfId="0" applyFont="1" applyFill="1" applyBorder="1" applyAlignment="1" applyProtection="1">
      <alignment horizontal="center" vertical="center"/>
      <protection locked="0"/>
    </xf>
    <xf numFmtId="0" fontId="33" fillId="2" borderId="36" xfId="0" applyFont="1" applyFill="1" applyBorder="1" applyAlignment="1" applyProtection="1">
      <alignment horizontal="center" vertical="center"/>
      <protection locked="0"/>
    </xf>
    <xf numFmtId="3" fontId="8" fillId="3" borderId="0" xfId="1" applyNumberFormat="1" applyFont="1" applyFill="1" applyBorder="1" applyAlignment="1" applyProtection="1">
      <alignment vertical="center" wrapText="1"/>
      <protection locked="0"/>
    </xf>
    <xf numFmtId="3" fontId="8" fillId="2" borderId="0" xfId="1" applyNumberFormat="1" applyFont="1" applyFill="1" applyBorder="1" applyAlignment="1" applyProtection="1">
      <alignment vertical="center" wrapText="1"/>
      <protection locked="0"/>
    </xf>
    <xf numFmtId="0" fontId="33" fillId="2" borderId="0" xfId="0" applyFont="1" applyFill="1" applyAlignment="1" applyProtection="1">
      <alignment vertical="center"/>
      <protection locked="0"/>
    </xf>
    <xf numFmtId="0" fontId="20" fillId="5" borderId="0" xfId="0" applyFont="1" applyFill="1" applyAlignment="1" applyProtection="1">
      <alignment horizontal="center" vertical="center" wrapText="1"/>
      <protection locked="0"/>
    </xf>
    <xf numFmtId="0" fontId="19" fillId="5" borderId="31" xfId="0" applyFont="1" applyFill="1" applyBorder="1" applyAlignment="1" applyProtection="1">
      <alignment horizontal="left" wrapText="1" indent="1" readingOrder="1"/>
      <protection locked="0"/>
    </xf>
    <xf numFmtId="0" fontId="13" fillId="2" borderId="15" xfId="0" applyFont="1" applyFill="1" applyBorder="1" applyProtection="1">
      <protection locked="0"/>
    </xf>
    <xf numFmtId="0" fontId="41" fillId="2" borderId="13" xfId="0" applyFont="1" applyFill="1" applyBorder="1" applyAlignment="1" applyProtection="1">
      <alignment horizontal="center" vertical="center"/>
      <protection locked="0"/>
    </xf>
    <xf numFmtId="0" fontId="13" fillId="2" borderId="40" xfId="0" applyFont="1" applyFill="1" applyBorder="1" applyAlignment="1" applyProtection="1">
      <alignment wrapText="1"/>
      <protection locked="0"/>
    </xf>
    <xf numFmtId="0" fontId="13" fillId="2" borderId="40" xfId="0" applyFont="1" applyFill="1" applyBorder="1" applyProtection="1">
      <protection locked="0"/>
    </xf>
    <xf numFmtId="3" fontId="40" fillId="3" borderId="0" xfId="1" applyNumberFormat="1" applyFont="1" applyFill="1" applyAlignment="1" applyProtection="1">
      <alignment vertical="center"/>
      <protection locked="0"/>
    </xf>
    <xf numFmtId="3" fontId="8" fillId="2" borderId="0" xfId="1" applyNumberFormat="1" applyFont="1" applyFill="1" applyAlignment="1" applyProtection="1">
      <alignment vertical="center"/>
      <protection locked="0"/>
    </xf>
    <xf numFmtId="4" fontId="3" fillId="2" borderId="0" xfId="0" applyNumberFormat="1" applyFont="1" applyFill="1" applyAlignment="1" applyProtection="1">
      <alignment vertical="center"/>
      <protection locked="0"/>
    </xf>
    <xf numFmtId="3" fontId="3" fillId="2" borderId="0" xfId="0" applyNumberFormat="1" applyFont="1" applyFill="1" applyAlignment="1" applyProtection="1">
      <alignment vertical="center"/>
      <protection locked="0"/>
    </xf>
    <xf numFmtId="3" fontId="2" fillId="2" borderId="0" xfId="0" applyNumberFormat="1" applyFont="1" applyFill="1" applyAlignment="1" applyProtection="1">
      <alignment vertical="center"/>
      <protection locked="0"/>
    </xf>
    <xf numFmtId="9" fontId="3" fillId="2" borderId="0" xfId="1" applyFont="1" applyFill="1" applyAlignment="1" applyProtection="1">
      <alignment vertical="center"/>
      <protection locked="0"/>
    </xf>
    <xf numFmtId="3" fontId="30" fillId="3" borderId="0" xfId="1" applyNumberFormat="1" applyFont="1" applyFill="1" applyProtection="1">
      <protection locked="0"/>
    </xf>
    <xf numFmtId="3" fontId="3" fillId="2" borderId="0" xfId="1" applyNumberFormat="1" applyFont="1" applyFill="1" applyProtection="1">
      <protection locked="0"/>
    </xf>
    <xf numFmtId="166" fontId="35" fillId="9" borderId="24" xfId="0" applyNumberFormat="1" applyFont="1" applyFill="1" applyBorder="1" applyAlignment="1" applyProtection="1">
      <alignment horizontal="center" vertical="center"/>
      <protection locked="0"/>
    </xf>
    <xf numFmtId="166" fontId="35" fillId="9" borderId="15" xfId="0" applyNumberFormat="1" applyFont="1" applyFill="1" applyBorder="1" applyAlignment="1" applyProtection="1">
      <alignment horizontal="center" vertical="center"/>
      <protection locked="0"/>
    </xf>
    <xf numFmtId="0" fontId="43" fillId="2" borderId="0" xfId="0" applyFont="1" applyFill="1" applyAlignment="1" applyProtection="1">
      <alignment horizontal="left" vertical="center"/>
      <protection locked="0"/>
    </xf>
    <xf numFmtId="6" fontId="44" fillId="9" borderId="0" xfId="0" quotePrefix="1" applyNumberFormat="1" applyFont="1" applyFill="1" applyAlignment="1" applyProtection="1">
      <alignment horizontal="left" vertical="center" wrapText="1"/>
      <protection locked="0"/>
    </xf>
    <xf numFmtId="0" fontId="25" fillId="9" borderId="0" xfId="0" applyFont="1" applyFill="1" applyAlignment="1" applyProtection="1">
      <alignment horizontal="left" vertical="center" wrapText="1"/>
      <protection locked="0"/>
    </xf>
    <xf numFmtId="0" fontId="22" fillId="3" borderId="0" xfId="0" applyFont="1" applyFill="1" applyAlignment="1" applyProtection="1">
      <alignment vertical="center"/>
      <protection locked="0"/>
    </xf>
    <xf numFmtId="0" fontId="45" fillId="9" borderId="0" xfId="0" quotePrefix="1" applyFont="1" applyFill="1" applyAlignment="1" applyProtection="1">
      <alignment vertical="center" wrapText="1"/>
      <protection locked="0"/>
    </xf>
    <xf numFmtId="0" fontId="22" fillId="2" borderId="0" xfId="0" applyFont="1" applyFill="1" applyAlignment="1" applyProtection="1">
      <alignment vertical="center" wrapText="1"/>
      <protection locked="0"/>
    </xf>
    <xf numFmtId="3" fontId="22" fillId="3" borderId="0" xfId="0" applyNumberFormat="1" applyFont="1" applyFill="1" applyAlignment="1" applyProtection="1">
      <alignment horizontal="right" vertical="center" wrapText="1"/>
      <protection locked="0"/>
    </xf>
    <xf numFmtId="3" fontId="22" fillId="2" borderId="0" xfId="0" applyNumberFormat="1" applyFont="1" applyFill="1" applyAlignment="1" applyProtection="1">
      <alignment horizontal="right" vertical="center" wrapText="1"/>
      <protection locked="0"/>
    </xf>
    <xf numFmtId="3" fontId="22" fillId="3" borderId="19" xfId="0" applyNumberFormat="1" applyFont="1" applyFill="1" applyBorder="1" applyAlignment="1" applyProtection="1">
      <alignment horizontal="right" vertical="center" wrapText="1"/>
      <protection locked="0"/>
    </xf>
    <xf numFmtId="3" fontId="22" fillId="2" borderId="19" xfId="0" applyNumberFormat="1" applyFont="1" applyFill="1" applyBorder="1" applyAlignment="1" applyProtection="1">
      <alignment horizontal="right" vertical="center" wrapText="1"/>
      <protection locked="0"/>
    </xf>
    <xf numFmtId="0" fontId="42" fillId="2" borderId="0" xfId="0" applyFont="1" applyFill="1" applyAlignment="1" applyProtection="1">
      <alignment vertical="center" wrapText="1"/>
      <protection locked="0"/>
    </xf>
    <xf numFmtId="3" fontId="42" fillId="3" borderId="0" xfId="0" applyNumberFormat="1" applyFont="1" applyFill="1" applyAlignment="1" applyProtection="1">
      <alignment horizontal="right" vertical="center" wrapText="1"/>
      <protection locked="0"/>
    </xf>
    <xf numFmtId="3" fontId="42" fillId="2" borderId="0" xfId="0" applyNumberFormat="1" applyFont="1" applyFill="1" applyAlignment="1" applyProtection="1">
      <alignment horizontal="right" vertical="center" wrapText="1"/>
      <protection locked="0"/>
    </xf>
    <xf numFmtId="0" fontId="42" fillId="2" borderId="20" xfId="0" applyFont="1" applyFill="1" applyBorder="1" applyAlignment="1" applyProtection="1">
      <alignment vertical="center" wrapText="1"/>
      <protection locked="0"/>
    </xf>
    <xf numFmtId="3" fontId="42" fillId="3" borderId="20" xfId="0" applyNumberFormat="1" applyFont="1" applyFill="1" applyBorder="1" applyAlignment="1" applyProtection="1">
      <alignment horizontal="right" vertical="center" wrapText="1"/>
      <protection locked="0"/>
    </xf>
    <xf numFmtId="3" fontId="42" fillId="2" borderId="20" xfId="0" applyNumberFormat="1" applyFont="1" applyFill="1" applyBorder="1" applyAlignment="1" applyProtection="1">
      <alignment horizontal="right" vertical="center" wrapText="1"/>
      <protection locked="0"/>
    </xf>
    <xf numFmtId="0" fontId="42" fillId="2" borderId="21" xfId="0" applyFont="1" applyFill="1" applyBorder="1" applyAlignment="1" applyProtection="1">
      <alignment vertical="center" wrapText="1"/>
      <protection locked="0"/>
    </xf>
    <xf numFmtId="3" fontId="42" fillId="3" borderId="21" xfId="0" applyNumberFormat="1" applyFont="1" applyFill="1" applyBorder="1" applyAlignment="1" applyProtection="1">
      <alignment horizontal="right" vertical="center" wrapText="1"/>
      <protection locked="0"/>
    </xf>
    <xf numFmtId="3" fontId="42" fillId="2" borderId="21" xfId="0" applyNumberFormat="1" applyFont="1" applyFill="1" applyBorder="1" applyAlignment="1" applyProtection="1">
      <alignment horizontal="right" vertical="center" wrapText="1"/>
      <protection locked="0"/>
    </xf>
    <xf numFmtId="0" fontId="22" fillId="2" borderId="0" xfId="0" applyFont="1" applyFill="1" applyAlignment="1" applyProtection="1">
      <alignment horizontal="left" vertical="center" wrapText="1" indent="1"/>
      <protection locked="0"/>
    </xf>
    <xf numFmtId="0" fontId="22" fillId="2" borderId="19" xfId="0" applyFont="1" applyFill="1" applyBorder="1" applyAlignment="1" applyProtection="1">
      <alignment horizontal="left" vertical="center" wrapText="1" indent="1"/>
      <protection locked="0"/>
    </xf>
    <xf numFmtId="0" fontId="42" fillId="2" borderId="0" xfId="0" applyFont="1" applyFill="1" applyAlignment="1" applyProtection="1">
      <alignment horizontal="left" vertical="center" wrapText="1" indent="1"/>
      <protection locked="0"/>
    </xf>
    <xf numFmtId="167" fontId="46" fillId="2" borderId="0" xfId="1" applyNumberFormat="1" applyFont="1" applyFill="1" applyAlignment="1" applyProtection="1">
      <alignment horizontal="right" vertical="center" wrapText="1"/>
      <protection locked="0"/>
    </xf>
    <xf numFmtId="167" fontId="46" fillId="3" borderId="0" xfId="1" applyNumberFormat="1" applyFont="1" applyFill="1" applyAlignment="1" applyProtection="1">
      <alignment horizontal="right" vertical="center" wrapText="1"/>
      <protection locked="0"/>
    </xf>
    <xf numFmtId="0" fontId="3" fillId="3" borderId="0" xfId="0" quotePrefix="1" applyFont="1" applyFill="1" applyAlignment="1" applyProtection="1">
      <alignment vertical="center"/>
      <protection locked="0"/>
    </xf>
    <xf numFmtId="9" fontId="3" fillId="3" borderId="0" xfId="0" applyNumberFormat="1" applyFont="1" applyFill="1" applyAlignment="1" applyProtection="1">
      <alignment vertical="center"/>
      <protection locked="0"/>
    </xf>
    <xf numFmtId="3" fontId="22" fillId="2" borderId="0" xfId="0" applyNumberFormat="1" applyFont="1" applyFill="1" applyAlignment="1" applyProtection="1">
      <alignment vertical="center"/>
      <protection locked="0"/>
    </xf>
    <xf numFmtId="10" fontId="22" fillId="2" borderId="0" xfId="1" applyNumberFormat="1" applyFont="1" applyFill="1" applyAlignment="1" applyProtection="1">
      <alignment vertical="center"/>
      <protection locked="0"/>
    </xf>
    <xf numFmtId="0" fontId="4" fillId="9" borderId="0" xfId="0" applyFont="1" applyFill="1" applyAlignment="1" applyProtection="1">
      <alignment wrapText="1"/>
      <protection locked="0"/>
    </xf>
    <xf numFmtId="0" fontId="4" fillId="9" borderId="0" xfId="0" applyFont="1" applyFill="1" applyProtection="1">
      <protection locked="0"/>
    </xf>
    <xf numFmtId="3" fontId="3" fillId="2" borderId="0" xfId="0" applyNumberFormat="1" applyFont="1" applyFill="1" applyAlignment="1" applyProtection="1">
      <alignment wrapText="1"/>
      <protection locked="0"/>
    </xf>
    <xf numFmtId="167" fontId="3" fillId="2" borderId="0" xfId="1" applyNumberFormat="1" applyFont="1" applyFill="1" applyBorder="1" applyAlignment="1" applyProtection="1">
      <alignment vertical="center" wrapText="1"/>
      <protection locked="0"/>
    </xf>
    <xf numFmtId="0" fontId="2" fillId="2" borderId="1" xfId="0" applyFont="1" applyFill="1" applyBorder="1" applyAlignment="1" applyProtection="1">
      <alignment wrapText="1"/>
      <protection locked="0"/>
    </xf>
    <xf numFmtId="0" fontId="3" fillId="2" borderId="1" xfId="0" applyFont="1" applyFill="1" applyBorder="1" applyProtection="1">
      <protection locked="0"/>
    </xf>
    <xf numFmtId="3" fontId="3" fillId="2" borderId="1" xfId="0" applyNumberFormat="1" applyFont="1" applyFill="1" applyBorder="1" applyAlignment="1" applyProtection="1">
      <alignment wrapText="1"/>
      <protection locked="0"/>
    </xf>
    <xf numFmtId="0" fontId="2" fillId="10" borderId="0" xfId="0" applyFont="1" applyFill="1" applyAlignment="1" applyProtection="1">
      <alignment wrapText="1"/>
      <protection locked="0"/>
    </xf>
    <xf numFmtId="0" fontId="47" fillId="2" borderId="0" xfId="0" applyFont="1" applyFill="1" applyAlignment="1" applyProtection="1">
      <alignment horizontal="left"/>
      <protection locked="0"/>
    </xf>
    <xf numFmtId="0" fontId="2" fillId="10" borderId="0" xfId="0" applyFont="1" applyFill="1" applyProtection="1">
      <protection locked="0"/>
    </xf>
    <xf numFmtId="167" fontId="7" fillId="10" borderId="0" xfId="1" applyNumberFormat="1" applyFont="1" applyFill="1" applyBorder="1" applyAlignment="1" applyProtection="1">
      <alignment horizontal="right" vertical="center" wrapText="1"/>
      <protection locked="0"/>
    </xf>
    <xf numFmtId="0" fontId="5" fillId="2" borderId="0" xfId="0" applyFont="1" applyFill="1" applyProtection="1">
      <protection locked="0"/>
    </xf>
    <xf numFmtId="0" fontId="47" fillId="2" borderId="0" xfId="0" applyFont="1" applyFill="1" applyAlignment="1" applyProtection="1">
      <alignment horizontal="left" vertical="center"/>
      <protection locked="0"/>
    </xf>
    <xf numFmtId="0" fontId="2" fillId="13" borderId="0" xfId="0" applyFont="1" applyFill="1" applyAlignment="1" applyProtection="1">
      <alignment vertical="center" wrapText="1"/>
      <protection locked="0"/>
    </xf>
    <xf numFmtId="164" fontId="2" fillId="13" borderId="0" xfId="1" applyNumberFormat="1" applyFont="1" applyFill="1" applyBorder="1" applyAlignment="1" applyProtection="1">
      <alignment vertical="center" wrapText="1"/>
      <protection locked="0"/>
    </xf>
    <xf numFmtId="0" fontId="2" fillId="13" borderId="1" xfId="0" applyFont="1" applyFill="1" applyBorder="1" applyAlignment="1" applyProtection="1">
      <alignment vertical="center" wrapText="1"/>
      <protection locked="0"/>
    </xf>
    <xf numFmtId="3" fontId="2" fillId="13" borderId="1" xfId="1" applyNumberFormat="1" applyFont="1" applyFill="1" applyBorder="1" applyAlignment="1" applyProtection="1">
      <alignment vertical="center" wrapText="1"/>
      <protection locked="0"/>
    </xf>
    <xf numFmtId="0" fontId="3" fillId="2" borderId="0" xfId="0" applyFont="1" applyFill="1"/>
    <xf numFmtId="0" fontId="4" fillId="9" borderId="0" xfId="0" applyFont="1" applyFill="1" applyAlignment="1" applyProtection="1">
      <alignment horizontal="left" wrapText="1"/>
      <protection locked="0"/>
    </xf>
    <xf numFmtId="0" fontId="2" fillId="2" borderId="0" xfId="0" applyFont="1" applyFill="1"/>
    <xf numFmtId="3" fontId="3" fillId="2" borderId="0" xfId="0" applyNumberFormat="1" applyFont="1" applyFill="1"/>
    <xf numFmtId="0" fontId="3" fillId="3" borderId="0" xfId="0" applyFont="1" applyFill="1"/>
    <xf numFmtId="3" fontId="3" fillId="3" borderId="0" xfId="0" applyNumberFormat="1" applyFont="1" applyFill="1"/>
    <xf numFmtId="0" fontId="3" fillId="2" borderId="41" xfId="0" applyFont="1" applyFill="1" applyBorder="1"/>
    <xf numFmtId="164" fontId="3" fillId="3" borderId="0" xfId="0" applyNumberFormat="1" applyFont="1" applyFill="1"/>
    <xf numFmtId="164" fontId="3" fillId="3" borderId="41" xfId="0" applyNumberFormat="1" applyFont="1" applyFill="1" applyBorder="1"/>
    <xf numFmtId="164" fontId="3" fillId="2" borderId="0" xfId="0" applyNumberFormat="1" applyFont="1" applyFill="1"/>
    <xf numFmtId="164" fontId="3" fillId="2" borderId="41" xfId="0" applyNumberFormat="1" applyFont="1" applyFill="1" applyBorder="1"/>
    <xf numFmtId="6" fontId="27" fillId="9" borderId="0" xfId="0" quotePrefix="1" applyNumberFormat="1" applyFont="1" applyFill="1" applyAlignment="1" applyProtection="1">
      <alignment horizontal="left" vertical="center"/>
      <protection locked="0"/>
    </xf>
    <xf numFmtId="168" fontId="3" fillId="3" borderId="0" xfId="0" applyNumberFormat="1" applyFont="1" applyFill="1"/>
    <xf numFmtId="168" fontId="3" fillId="2" borderId="0" xfId="0" applyNumberFormat="1" applyFont="1" applyFill="1"/>
    <xf numFmtId="168" fontId="3" fillId="3" borderId="41" xfId="0" applyNumberFormat="1" applyFont="1" applyFill="1" applyBorder="1"/>
    <xf numFmtId="168" fontId="3" fillId="2" borderId="41" xfId="0" applyNumberFormat="1" applyFont="1" applyFill="1" applyBorder="1"/>
    <xf numFmtId="0" fontId="3" fillId="2" borderId="1" xfId="0" applyFont="1" applyFill="1" applyBorder="1"/>
    <xf numFmtId="3" fontId="3" fillId="2" borderId="1" xfId="0" applyNumberFormat="1" applyFont="1" applyFill="1" applyBorder="1"/>
    <xf numFmtId="0" fontId="3" fillId="3" borderId="1" xfId="0" applyFont="1" applyFill="1" applyBorder="1"/>
    <xf numFmtId="168" fontId="3" fillId="3" borderId="1" xfId="0" applyNumberFormat="1" applyFont="1" applyFill="1" applyBorder="1"/>
    <xf numFmtId="168" fontId="3" fillId="2" borderId="1" xfId="0" applyNumberFormat="1" applyFont="1" applyFill="1" applyBorder="1"/>
    <xf numFmtId="0" fontId="24" fillId="2" borderId="0" xfId="0" applyFont="1" applyFill="1"/>
    <xf numFmtId="0" fontId="43" fillId="2" borderId="0" xfId="0" applyFont="1" applyFill="1" applyAlignment="1" applyProtection="1">
      <alignment horizontal="left"/>
      <protection locked="0"/>
    </xf>
    <xf numFmtId="0" fontId="42" fillId="2" borderId="0" xfId="0" applyFont="1" applyFill="1" applyAlignment="1" applyProtection="1">
      <alignment wrapText="1"/>
      <protection locked="0"/>
    </xf>
    <xf numFmtId="0" fontId="22" fillId="2" borderId="0" xfId="0" applyFont="1" applyFill="1" applyAlignment="1" applyProtection="1">
      <alignment wrapText="1"/>
      <protection locked="0"/>
    </xf>
    <xf numFmtId="0" fontId="22" fillId="3" borderId="0" xfId="0" applyFont="1" applyFill="1" applyAlignment="1" applyProtection="1">
      <alignment horizontal="right" vertical="center"/>
      <protection locked="0"/>
    </xf>
    <xf numFmtId="0" fontId="22" fillId="2" borderId="0" xfId="0" applyFont="1" applyFill="1" applyAlignment="1" applyProtection="1">
      <alignment horizontal="right" vertical="center"/>
      <protection locked="0"/>
    </xf>
    <xf numFmtId="0" fontId="42" fillId="2" borderId="0" xfId="0" applyFont="1" applyFill="1" applyAlignment="1" applyProtection="1">
      <alignment vertical="center"/>
      <protection locked="0"/>
    </xf>
    <xf numFmtId="0" fontId="49" fillId="2" borderId="0" xfId="0" applyFont="1" applyFill="1" applyAlignment="1" applyProtection="1">
      <alignment vertical="center" wrapText="1"/>
      <protection locked="0"/>
    </xf>
    <xf numFmtId="9" fontId="49" fillId="3" borderId="0" xfId="1" applyFont="1" applyFill="1" applyBorder="1" applyAlignment="1" applyProtection="1">
      <alignment vertical="center" wrapText="1"/>
      <protection locked="0"/>
    </xf>
    <xf numFmtId="9" fontId="49" fillId="2" borderId="0" xfId="1" applyFont="1" applyFill="1" applyBorder="1" applyAlignment="1" applyProtection="1">
      <alignment vertical="center" wrapText="1"/>
      <protection locked="0"/>
    </xf>
    <xf numFmtId="164" fontId="49" fillId="3" borderId="0" xfId="1" applyNumberFormat="1" applyFont="1" applyFill="1" applyBorder="1" applyAlignment="1" applyProtection="1">
      <alignment vertical="center" wrapText="1"/>
      <protection locked="0"/>
    </xf>
    <xf numFmtId="164" fontId="49" fillId="2" borderId="0" xfId="1" applyNumberFormat="1" applyFont="1" applyFill="1" applyBorder="1" applyAlignment="1" applyProtection="1">
      <alignment vertical="center" wrapText="1"/>
      <protection locked="0"/>
    </xf>
    <xf numFmtId="0" fontId="46" fillId="2" borderId="0" xfId="0" applyFont="1" applyFill="1" applyAlignment="1" applyProtection="1">
      <alignment vertical="center" wrapText="1"/>
      <protection locked="0"/>
    </xf>
    <xf numFmtId="0" fontId="49" fillId="2" borderId="0" xfId="0" applyFont="1" applyFill="1" applyAlignment="1" applyProtection="1">
      <alignment vertical="center"/>
      <protection locked="0"/>
    </xf>
    <xf numFmtId="3" fontId="50" fillId="3" borderId="0" xfId="0" applyNumberFormat="1" applyFont="1" applyFill="1" applyAlignment="1" applyProtection="1">
      <alignment vertical="center"/>
      <protection locked="0"/>
    </xf>
    <xf numFmtId="3" fontId="49" fillId="2" borderId="0" xfId="0" applyNumberFormat="1" applyFont="1" applyFill="1" applyAlignment="1" applyProtection="1">
      <alignment vertical="center"/>
      <protection locked="0"/>
    </xf>
    <xf numFmtId="9" fontId="50" fillId="3" borderId="0" xfId="1" applyFont="1" applyFill="1" applyAlignment="1" applyProtection="1">
      <alignment vertical="center"/>
      <protection locked="0"/>
    </xf>
    <xf numFmtId="9" fontId="50" fillId="2" borderId="0" xfId="1" applyFont="1" applyFill="1" applyAlignment="1" applyProtection="1">
      <alignment vertical="center"/>
      <protection locked="0"/>
    </xf>
    <xf numFmtId="0" fontId="50" fillId="3" borderId="0" xfId="0" applyFont="1" applyFill="1" applyAlignment="1" applyProtection="1">
      <alignment vertical="center"/>
      <protection locked="0"/>
    </xf>
    <xf numFmtId="9" fontId="49" fillId="2" borderId="0" xfId="1" applyFont="1" applyFill="1" applyAlignment="1" applyProtection="1">
      <alignment vertical="center"/>
      <protection locked="0"/>
    </xf>
    <xf numFmtId="3" fontId="50" fillId="3" borderId="0" xfId="1" applyNumberFormat="1" applyFont="1" applyFill="1" applyAlignment="1" applyProtection="1">
      <alignment vertical="center"/>
      <protection locked="0"/>
    </xf>
    <xf numFmtId="3" fontId="49" fillId="2" borderId="0" xfId="1" applyNumberFormat="1" applyFont="1" applyFill="1" applyAlignment="1" applyProtection="1">
      <alignment vertical="center"/>
      <protection locked="0"/>
    </xf>
    <xf numFmtId="0" fontId="49" fillId="2" borderId="28" xfId="0" applyFont="1" applyFill="1" applyBorder="1" applyAlignment="1" applyProtection="1">
      <alignment vertical="center"/>
      <protection locked="0"/>
    </xf>
    <xf numFmtId="9" fontId="50" fillId="3" borderId="28" xfId="1" applyFont="1" applyFill="1" applyBorder="1" applyAlignment="1" applyProtection="1">
      <alignment vertical="center"/>
      <protection locked="0"/>
    </xf>
    <xf numFmtId="9" fontId="49" fillId="2" borderId="28" xfId="1" applyFont="1" applyFill="1" applyBorder="1" applyAlignment="1" applyProtection="1">
      <alignment vertical="center"/>
      <protection locked="0"/>
    </xf>
    <xf numFmtId="0" fontId="42" fillId="2" borderId="0" xfId="0" applyFont="1" applyFill="1" applyAlignment="1" applyProtection="1">
      <alignment horizontal="left" vertical="center" wrapText="1"/>
      <protection locked="0"/>
    </xf>
    <xf numFmtId="0" fontId="51" fillId="2" borderId="0" xfId="0" applyFont="1" applyFill="1" applyAlignment="1" applyProtection="1">
      <alignment vertical="center" wrapText="1"/>
      <protection locked="0"/>
    </xf>
    <xf numFmtId="3" fontId="24" fillId="2" borderId="0" xfId="0" applyNumberFormat="1" applyFont="1" applyFill="1" applyAlignment="1" applyProtection="1">
      <alignment horizontal="right" vertical="center" wrapText="1"/>
      <protection locked="0"/>
    </xf>
    <xf numFmtId="0" fontId="22" fillId="2" borderId="0" xfId="0" applyFont="1" applyFill="1" applyAlignment="1" applyProtection="1">
      <alignment vertical="center" wrapText="1"/>
      <protection hidden="1"/>
    </xf>
    <xf numFmtId="0" fontId="42" fillId="3" borderId="0" xfId="0" applyFont="1" applyFill="1" applyAlignment="1" applyProtection="1">
      <alignment vertical="center"/>
      <protection locked="0"/>
    </xf>
    <xf numFmtId="3" fontId="42" fillId="2" borderId="0" xfId="0" applyNumberFormat="1" applyFont="1" applyFill="1" applyAlignment="1" applyProtection="1">
      <alignment vertical="center"/>
      <protection locked="0"/>
    </xf>
    <xf numFmtId="9" fontId="22" fillId="2" borderId="0" xfId="1" applyFont="1" applyFill="1" applyAlignment="1" applyProtection="1">
      <alignment vertical="center"/>
      <protection locked="0"/>
    </xf>
    <xf numFmtId="0" fontId="52" fillId="2" borderId="0" xfId="0" applyFont="1" applyFill="1" applyAlignment="1" applyProtection="1">
      <alignment vertical="center" wrapText="1"/>
      <protection locked="0"/>
    </xf>
    <xf numFmtId="3" fontId="52" fillId="3" borderId="0" xfId="0" applyNumberFormat="1" applyFont="1" applyFill="1" applyAlignment="1" applyProtection="1">
      <alignment horizontal="right" vertical="center" wrapText="1"/>
      <protection locked="0"/>
    </xf>
    <xf numFmtId="3" fontId="52" fillId="2" borderId="0" xfId="0" applyNumberFormat="1" applyFont="1" applyFill="1" applyAlignment="1" applyProtection="1">
      <alignment horizontal="right" vertical="center" wrapText="1"/>
      <protection locked="0"/>
    </xf>
    <xf numFmtId="4" fontId="22" fillId="2" borderId="0" xfId="0" applyNumberFormat="1" applyFont="1" applyFill="1" applyAlignment="1" applyProtection="1">
      <alignment vertical="center"/>
      <protection locked="0"/>
    </xf>
    <xf numFmtId="0" fontId="42" fillId="2" borderId="20" xfId="0" applyFont="1" applyFill="1" applyBorder="1" applyAlignment="1" applyProtection="1">
      <alignment horizontal="left" vertical="center" wrapText="1"/>
      <protection locked="0"/>
    </xf>
    <xf numFmtId="0" fontId="42" fillId="2" borderId="21" xfId="0" applyFont="1" applyFill="1" applyBorder="1" applyAlignment="1" applyProtection="1">
      <alignment horizontal="left" vertical="center" wrapText="1"/>
      <protection locked="0"/>
    </xf>
    <xf numFmtId="0" fontId="42" fillId="2" borderId="22" xfId="0" applyFont="1" applyFill="1" applyBorder="1" applyAlignment="1" applyProtection="1">
      <alignment horizontal="left" vertical="center" wrapText="1"/>
      <protection locked="0"/>
    </xf>
    <xf numFmtId="3" fontId="42" fillId="3" borderId="22" xfId="0" applyNumberFormat="1" applyFont="1" applyFill="1" applyBorder="1" applyAlignment="1" applyProtection="1">
      <alignment horizontal="right" vertical="center" wrapText="1"/>
      <protection locked="0"/>
    </xf>
    <xf numFmtId="3" fontId="42" fillId="2" borderId="22" xfId="0" applyNumberFormat="1" applyFont="1" applyFill="1" applyBorder="1" applyAlignment="1" applyProtection="1">
      <alignment horizontal="right" vertical="center" wrapText="1"/>
      <protection locked="0"/>
    </xf>
    <xf numFmtId="164" fontId="22" fillId="3" borderId="0" xfId="0" applyNumberFormat="1" applyFont="1" applyFill="1" applyAlignment="1" applyProtection="1">
      <alignment horizontal="right" vertical="center"/>
      <protection locked="0"/>
    </xf>
    <xf numFmtId="164" fontId="22" fillId="2" borderId="0" xfId="0" applyNumberFormat="1" applyFont="1" applyFill="1" applyAlignment="1" applyProtection="1">
      <alignment horizontal="right" vertical="center"/>
      <protection locked="0"/>
    </xf>
    <xf numFmtId="3" fontId="48" fillId="3" borderId="0" xfId="0" applyNumberFormat="1" applyFont="1" applyFill="1" applyAlignment="1" applyProtection="1">
      <alignment horizontal="right" vertical="center" wrapText="1"/>
      <protection locked="0"/>
    </xf>
    <xf numFmtId="3" fontId="48" fillId="2" borderId="0" xfId="0" applyNumberFormat="1" applyFont="1" applyFill="1" applyAlignment="1" applyProtection="1">
      <alignment horizontal="right" vertical="center" wrapText="1"/>
      <protection locked="0"/>
    </xf>
    <xf numFmtId="0" fontId="48" fillId="3" borderId="0" xfId="0" applyFont="1" applyFill="1" applyAlignment="1" applyProtection="1">
      <alignment vertical="center"/>
      <protection locked="0"/>
    </xf>
    <xf numFmtId="164" fontId="49" fillId="2" borderId="0" xfId="1" applyNumberFormat="1" applyFont="1" applyFill="1" applyBorder="1" applyAlignment="1" applyProtection="1">
      <alignment horizontal="center" vertical="center" wrapText="1"/>
      <protection locked="0"/>
    </xf>
    <xf numFmtId="3" fontId="49" fillId="3" borderId="0" xfId="1" applyNumberFormat="1" applyFont="1" applyFill="1" applyBorder="1" applyAlignment="1" applyProtection="1">
      <alignment vertical="center" wrapText="1"/>
      <protection locked="0"/>
    </xf>
    <xf numFmtId="3" fontId="49" fillId="2" borderId="0" xfId="1" applyNumberFormat="1" applyFont="1" applyFill="1" applyBorder="1" applyAlignment="1" applyProtection="1">
      <alignment vertical="center" wrapText="1"/>
      <protection locked="0"/>
    </xf>
    <xf numFmtId="0" fontId="49" fillId="2" borderId="1" xfId="0" applyFont="1" applyFill="1" applyBorder="1" applyAlignment="1" applyProtection="1">
      <alignment vertical="center" wrapText="1"/>
      <protection locked="0"/>
    </xf>
    <xf numFmtId="164" fontId="42" fillId="2" borderId="0" xfId="0" applyNumberFormat="1" applyFont="1" applyFill="1" applyAlignment="1" applyProtection="1">
      <alignment vertical="center" wrapText="1"/>
      <protection locked="0"/>
    </xf>
    <xf numFmtId="164" fontId="42" fillId="3" borderId="0" xfId="0" applyNumberFormat="1" applyFont="1" applyFill="1" applyAlignment="1" applyProtection="1">
      <alignment horizontal="right" vertical="center" wrapText="1"/>
      <protection locked="0"/>
    </xf>
    <xf numFmtId="164" fontId="24" fillId="2" borderId="0" xfId="0" applyNumberFormat="1" applyFont="1" applyFill="1" applyAlignment="1" applyProtection="1">
      <alignment horizontal="right" vertical="center" wrapText="1"/>
      <protection locked="0"/>
    </xf>
    <xf numFmtId="3" fontId="52" fillId="3" borderId="20" xfId="0" applyNumberFormat="1" applyFont="1" applyFill="1" applyBorder="1" applyAlignment="1" applyProtection="1">
      <alignment horizontal="right" vertical="center" wrapText="1"/>
      <protection locked="0"/>
    </xf>
    <xf numFmtId="3" fontId="52" fillId="2" borderId="20" xfId="0" applyNumberFormat="1" applyFont="1" applyFill="1" applyBorder="1" applyAlignment="1" applyProtection="1">
      <alignment horizontal="right" vertical="center" wrapText="1"/>
      <protection locked="0"/>
    </xf>
    <xf numFmtId="3" fontId="24" fillId="3" borderId="0" xfId="0" applyNumberFormat="1" applyFont="1" applyFill="1" applyAlignment="1" applyProtection="1">
      <alignment horizontal="right" vertical="center" wrapText="1"/>
      <protection locked="0"/>
    </xf>
    <xf numFmtId="3" fontId="31" fillId="3" borderId="0" xfId="0" applyNumberFormat="1" applyFont="1" applyFill="1" applyAlignment="1" applyProtection="1">
      <alignment horizontal="right" vertical="center" wrapText="1"/>
      <protection locked="0"/>
    </xf>
    <xf numFmtId="3" fontId="31" fillId="2" borderId="0" xfId="0" applyNumberFormat="1" applyFont="1" applyFill="1" applyAlignment="1" applyProtection="1">
      <alignment horizontal="right" vertical="center" wrapText="1"/>
      <protection locked="0"/>
    </xf>
    <xf numFmtId="3" fontId="52" fillId="3" borderId="21" xfId="0" applyNumberFormat="1" applyFont="1" applyFill="1" applyBorder="1" applyAlignment="1" applyProtection="1">
      <alignment horizontal="right" vertical="center" wrapText="1"/>
      <protection locked="0"/>
    </xf>
    <xf numFmtId="3" fontId="52" fillId="2" borderId="21" xfId="0" applyNumberFormat="1" applyFont="1" applyFill="1" applyBorder="1" applyAlignment="1" applyProtection="1">
      <alignment horizontal="right" vertical="center" wrapText="1"/>
      <protection locked="0"/>
    </xf>
    <xf numFmtId="0" fontId="48" fillId="2" borderId="0" xfId="0" applyFont="1" applyFill="1" applyAlignment="1" applyProtection="1">
      <alignment vertical="center" wrapText="1"/>
      <protection locked="0"/>
    </xf>
    <xf numFmtId="164" fontId="49" fillId="3" borderId="1" xfId="1" applyNumberFormat="1" applyFont="1" applyFill="1" applyBorder="1" applyAlignment="1" applyProtection="1">
      <alignment vertical="center" wrapText="1"/>
      <protection locked="0"/>
    </xf>
    <xf numFmtId="164" fontId="49" fillId="2" borderId="1" xfId="1" applyNumberFormat="1" applyFont="1" applyFill="1" applyBorder="1" applyAlignment="1" applyProtection="1">
      <alignment vertical="center" wrapText="1"/>
      <protection locked="0"/>
    </xf>
    <xf numFmtId="0" fontId="53" fillId="2" borderId="0" xfId="0" applyFont="1" applyFill="1" applyAlignment="1" applyProtection="1">
      <alignment vertical="center" wrapText="1"/>
      <protection locked="0"/>
    </xf>
    <xf numFmtId="3" fontId="53" fillId="2" borderId="0" xfId="0" applyNumberFormat="1" applyFont="1" applyFill="1" applyAlignment="1" applyProtection="1">
      <alignment horizontal="right" vertical="center" wrapText="1"/>
      <protection locked="0"/>
    </xf>
    <xf numFmtId="0" fontId="42" fillId="2" borderId="20" xfId="0" applyFont="1" applyFill="1" applyBorder="1" applyAlignment="1" applyProtection="1">
      <alignment horizontal="left" vertical="center" wrapText="1" indent="1"/>
      <protection locked="0"/>
    </xf>
    <xf numFmtId="0" fontId="9" fillId="2" borderId="42" xfId="0" applyFont="1" applyFill="1" applyBorder="1" applyAlignment="1" applyProtection="1">
      <alignment horizontal="left" vertical="center" wrapText="1" indent="2"/>
      <protection locked="0"/>
    </xf>
    <xf numFmtId="0" fontId="52" fillId="2" borderId="20" xfId="0" applyFont="1" applyFill="1" applyBorder="1" applyAlignment="1" applyProtection="1">
      <alignment horizontal="left" vertical="center" wrapText="1" indent="1"/>
      <protection locked="0"/>
    </xf>
    <xf numFmtId="0" fontId="24" fillId="2" borderId="0" xfId="0" applyFont="1" applyFill="1" applyAlignment="1" applyProtection="1">
      <alignment horizontal="left" vertical="center" wrapText="1" indent="1"/>
      <protection locked="0"/>
    </xf>
    <xf numFmtId="0" fontId="31" fillId="2" borderId="0" xfId="0" applyFont="1" applyFill="1" applyAlignment="1" applyProtection="1">
      <alignment horizontal="left" vertical="center" wrapText="1" indent="1"/>
      <protection locked="0"/>
    </xf>
    <xf numFmtId="0" fontId="52" fillId="2" borderId="21" xfId="0" applyFont="1" applyFill="1" applyBorder="1" applyAlignment="1" applyProtection="1">
      <alignment horizontal="left" vertical="center" wrapText="1" indent="1"/>
      <protection locked="0"/>
    </xf>
    <xf numFmtId="0" fontId="9" fillId="2" borderId="0" xfId="0" applyFont="1" applyFill="1" applyAlignment="1" applyProtection="1">
      <alignment horizontal="left" vertical="center" wrapText="1" indent="2"/>
      <protection locked="0"/>
    </xf>
    <xf numFmtId="9" fontId="9" fillId="3" borderId="0" xfId="1" applyFont="1" applyFill="1" applyAlignment="1" applyProtection="1">
      <alignment horizontal="right" vertical="center" wrapText="1"/>
      <protection locked="0"/>
    </xf>
    <xf numFmtId="9" fontId="9" fillId="2" borderId="0" xfId="1" applyFont="1" applyFill="1" applyAlignment="1" applyProtection="1">
      <alignment horizontal="right" vertical="center" wrapText="1"/>
      <protection locked="0"/>
    </xf>
    <xf numFmtId="9" fontId="9" fillId="3" borderId="42" xfId="1" applyFont="1" applyFill="1" applyBorder="1" applyAlignment="1" applyProtection="1">
      <alignment horizontal="right" vertical="center" wrapText="1"/>
      <protection locked="0"/>
    </xf>
    <xf numFmtId="9" fontId="9" fillId="2" borderId="42" xfId="1" applyFont="1" applyFill="1" applyBorder="1" applyAlignment="1" applyProtection="1">
      <alignment horizontal="right" vertical="center" wrapText="1"/>
      <protection locked="0"/>
    </xf>
    <xf numFmtId="9" fontId="9" fillId="3" borderId="0" xfId="1" applyFont="1" applyFill="1" applyBorder="1" applyAlignment="1" applyProtection="1">
      <alignment horizontal="right" vertical="center" wrapText="1"/>
      <protection locked="0"/>
    </xf>
    <xf numFmtId="9" fontId="9" fillId="2" borderId="0" xfId="1" applyFont="1" applyFill="1" applyBorder="1" applyAlignment="1" applyProtection="1">
      <alignment horizontal="right" vertical="center" wrapText="1"/>
      <protection locked="0"/>
    </xf>
    <xf numFmtId="0" fontId="55" fillId="2" borderId="0" xfId="0" applyFont="1" applyFill="1" applyAlignment="1" applyProtection="1">
      <alignment vertical="center"/>
      <protection locked="0"/>
    </xf>
    <xf numFmtId="3" fontId="22" fillId="3" borderId="0" xfId="0" applyNumberFormat="1" applyFont="1" applyFill="1" applyAlignment="1" applyProtection="1">
      <alignment vertical="center"/>
      <protection locked="0"/>
    </xf>
    <xf numFmtId="9" fontId="22" fillId="2" borderId="0" xfId="0" applyNumberFormat="1" applyFont="1" applyFill="1" applyAlignment="1" applyProtection="1">
      <alignment vertical="center"/>
      <protection locked="0"/>
    </xf>
    <xf numFmtId="164" fontId="49" fillId="3" borderId="0" xfId="1" applyNumberFormat="1" applyFont="1" applyFill="1" applyBorder="1" applyAlignment="1" applyProtection="1">
      <alignment horizontal="right" vertical="center" wrapText="1"/>
      <protection locked="0"/>
    </xf>
    <xf numFmtId="164" fontId="49" fillId="2" borderId="0" xfId="1" applyNumberFormat="1" applyFont="1" applyFill="1" applyBorder="1" applyAlignment="1" applyProtection="1">
      <alignment horizontal="right" vertical="center" wrapText="1"/>
      <protection locked="0"/>
    </xf>
    <xf numFmtId="0" fontId="6" fillId="2" borderId="0" xfId="0" quotePrefix="1" applyFont="1" applyFill="1" applyAlignment="1" applyProtection="1">
      <alignment vertical="center"/>
      <protection locked="0"/>
    </xf>
    <xf numFmtId="0" fontId="3" fillId="14" borderId="0" xfId="0" applyFont="1" applyFill="1" applyAlignment="1" applyProtection="1">
      <alignment vertical="center"/>
      <protection locked="0"/>
    </xf>
    <xf numFmtId="0" fontId="2" fillId="2" borderId="0" xfId="0" quotePrefix="1" applyFont="1" applyFill="1" applyProtection="1">
      <protection locked="0"/>
    </xf>
    <xf numFmtId="0" fontId="16" fillId="5" borderId="16" xfId="0" applyFont="1" applyFill="1" applyBorder="1" applyAlignment="1" applyProtection="1">
      <alignment horizontal="center" vertical="center" wrapText="1" readingOrder="1"/>
      <protection locked="0"/>
    </xf>
    <xf numFmtId="0" fontId="13" fillId="2" borderId="0" xfId="0" applyFont="1" applyFill="1" applyAlignment="1" applyProtection="1">
      <alignment horizontal="left"/>
      <protection locked="0"/>
    </xf>
    <xf numFmtId="0" fontId="42" fillId="3" borderId="0" xfId="0" applyFont="1" applyFill="1" applyAlignment="1" applyProtection="1">
      <alignment wrapText="1"/>
      <protection locked="0"/>
    </xf>
    <xf numFmtId="0" fontId="42" fillId="3" borderId="0" xfId="0" applyFont="1" applyFill="1" applyProtection="1">
      <protection locked="0"/>
    </xf>
    <xf numFmtId="0" fontId="22" fillId="3" borderId="0" xfId="0" applyFont="1" applyFill="1" applyProtection="1">
      <protection locked="0"/>
    </xf>
    <xf numFmtId="165" fontId="22" fillId="3" borderId="0" xfId="0" applyNumberFormat="1" applyFont="1" applyFill="1" applyProtection="1">
      <protection locked="0"/>
    </xf>
    <xf numFmtId="0" fontId="24" fillId="3" borderId="47" xfId="0" applyFont="1" applyFill="1" applyBorder="1" applyAlignment="1" applyProtection="1">
      <alignment wrapText="1"/>
      <protection locked="0"/>
    </xf>
    <xf numFmtId="0" fontId="42" fillId="3" borderId="47" xfId="0" applyFont="1" applyFill="1" applyBorder="1" applyAlignment="1" applyProtection="1">
      <alignment wrapText="1"/>
      <protection locked="0"/>
    </xf>
    <xf numFmtId="0" fontId="42" fillId="3" borderId="51" xfId="0" applyFont="1" applyFill="1" applyBorder="1" applyAlignment="1" applyProtection="1">
      <alignment vertical="center"/>
      <protection locked="0"/>
    </xf>
    <xf numFmtId="0" fontId="55" fillId="3" borderId="46" xfId="0"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52" xfId="0" applyFont="1" applyFill="1" applyBorder="1" applyAlignment="1" applyProtection="1">
      <alignment vertical="center"/>
      <protection locked="0"/>
    </xf>
    <xf numFmtId="0" fontId="24" fillId="3" borderId="0" xfId="0" applyFont="1" applyFill="1" applyAlignment="1" applyProtection="1">
      <alignment wrapText="1"/>
      <protection locked="0"/>
    </xf>
    <xf numFmtId="0" fontId="15" fillId="3" borderId="4" xfId="0" quotePrefix="1" applyFont="1" applyFill="1" applyBorder="1" applyAlignment="1" applyProtection="1">
      <alignment horizontal="left" vertical="center" wrapText="1" indent="1"/>
      <protection locked="0"/>
    </xf>
    <xf numFmtId="0" fontId="15" fillId="6" borderId="4" xfId="0" quotePrefix="1" applyFont="1" applyFill="1" applyBorder="1" applyAlignment="1" applyProtection="1">
      <alignment horizontal="left" vertical="center" wrapText="1" indent="1"/>
      <protection locked="0"/>
    </xf>
    <xf numFmtId="0" fontId="15" fillId="3" borderId="16" xfId="0" quotePrefix="1" applyFont="1" applyFill="1" applyBorder="1" applyAlignment="1" applyProtection="1">
      <alignment horizontal="left" vertical="center" wrapText="1" indent="1"/>
      <protection locked="0"/>
    </xf>
    <xf numFmtId="0" fontId="13" fillId="3" borderId="0" xfId="0" applyFont="1" applyFill="1" applyAlignment="1" applyProtection="1">
      <alignment horizontal="left"/>
      <protection locked="0"/>
    </xf>
    <xf numFmtId="0" fontId="41" fillId="2" borderId="32" xfId="0" applyFont="1" applyFill="1" applyBorder="1" applyAlignment="1" applyProtection="1">
      <alignment horizontal="left"/>
      <protection locked="0"/>
    </xf>
    <xf numFmtId="0" fontId="41" fillId="2" borderId="0" xfId="0" applyFont="1" applyFill="1" applyAlignment="1" applyProtection="1">
      <alignment horizontal="left"/>
      <protection locked="0"/>
    </xf>
    <xf numFmtId="167" fontId="49" fillId="3" borderId="1" xfId="1" applyNumberFormat="1" applyFont="1" applyFill="1" applyBorder="1" applyAlignment="1" applyProtection="1">
      <alignment vertical="center" wrapText="1"/>
      <protection locked="0"/>
    </xf>
    <xf numFmtId="167" fontId="49" fillId="2" borderId="1" xfId="1" applyNumberFormat="1" applyFont="1" applyFill="1" applyBorder="1" applyAlignment="1" applyProtection="1">
      <alignment vertical="center" wrapText="1"/>
      <protection locked="0"/>
    </xf>
    <xf numFmtId="0" fontId="56" fillId="2" borderId="0" xfId="0" applyFont="1" applyFill="1" applyAlignment="1" applyProtection="1">
      <alignment horizontal="left" vertical="center" indent="1"/>
      <protection locked="0"/>
    </xf>
    <xf numFmtId="3" fontId="56" fillId="3" borderId="0" xfId="0" applyNumberFormat="1" applyFont="1" applyFill="1" applyAlignment="1" applyProtection="1">
      <alignment horizontal="right" vertical="center" wrapText="1"/>
      <protection locked="0"/>
    </xf>
    <xf numFmtId="0" fontId="56" fillId="2" borderId="0" xfId="0" applyFont="1" applyFill="1" applyAlignment="1" applyProtection="1">
      <alignment horizontal="left" vertical="center"/>
      <protection locked="0"/>
    </xf>
    <xf numFmtId="0" fontId="13" fillId="3" borderId="34" xfId="0" applyFont="1" applyFill="1" applyBorder="1" applyAlignment="1" applyProtection="1">
      <alignment horizontal="left"/>
      <protection locked="0"/>
    </xf>
    <xf numFmtId="0" fontId="13" fillId="3" borderId="30" xfId="0" applyFont="1" applyFill="1" applyBorder="1" applyAlignment="1" applyProtection="1">
      <alignment horizontal="left"/>
      <protection locked="0"/>
    </xf>
    <xf numFmtId="0" fontId="17" fillId="5" borderId="31" xfId="0" applyFont="1" applyFill="1" applyBorder="1" applyAlignment="1" applyProtection="1">
      <alignment horizontal="left" vertical="center" wrapText="1" indent="1" readingOrder="1"/>
      <protection locked="0"/>
    </xf>
    <xf numFmtId="0" fontId="42" fillId="2" borderId="42" xfId="0" applyFont="1" applyFill="1" applyBorder="1" applyAlignment="1" applyProtection="1">
      <alignment horizontal="left" vertical="center" wrapText="1"/>
      <protection locked="0"/>
    </xf>
    <xf numFmtId="3" fontId="42" fillId="3" borderId="42" xfId="0" applyNumberFormat="1" applyFont="1" applyFill="1" applyBorder="1" applyAlignment="1" applyProtection="1">
      <alignment horizontal="right" vertical="center" wrapText="1"/>
      <protection locked="0"/>
    </xf>
    <xf numFmtId="3" fontId="42" fillId="2" borderId="42" xfId="0" applyNumberFormat="1" applyFont="1" applyFill="1" applyBorder="1" applyAlignment="1" applyProtection="1">
      <alignment horizontal="right" vertical="center" wrapText="1"/>
      <protection locked="0"/>
    </xf>
    <xf numFmtId="0" fontId="25" fillId="9" borderId="0" xfId="0" applyFont="1" applyFill="1" applyAlignment="1" applyProtection="1">
      <alignment horizontal="left" wrapText="1"/>
      <protection hidden="1"/>
    </xf>
    <xf numFmtId="9" fontId="40" fillId="3" borderId="0" xfId="1" applyFont="1" applyFill="1" applyProtection="1">
      <protection locked="0"/>
    </xf>
    <xf numFmtId="9" fontId="8" fillId="2" borderId="0" xfId="1" applyFont="1" applyFill="1" applyProtection="1">
      <protection locked="0"/>
    </xf>
    <xf numFmtId="9" fontId="40" fillId="3" borderId="23" xfId="1" applyFont="1" applyFill="1" applyBorder="1" applyProtection="1">
      <protection locked="0"/>
    </xf>
    <xf numFmtId="9" fontId="8" fillId="2" borderId="23" xfId="1" applyFont="1" applyFill="1" applyBorder="1" applyProtection="1">
      <protection locked="0"/>
    </xf>
    <xf numFmtId="0" fontId="8" fillId="2" borderId="23" xfId="0" applyFont="1" applyFill="1" applyBorder="1" applyAlignment="1" applyProtection="1">
      <alignment horizontal="left" indent="1"/>
      <protection locked="0"/>
    </xf>
    <xf numFmtId="0" fontId="8" fillId="2" borderId="0" xfId="0" applyFont="1" applyFill="1" applyAlignment="1" applyProtection="1">
      <alignment horizontal="left" wrapText="1" indent="1"/>
      <protection locked="0"/>
    </xf>
    <xf numFmtId="0" fontId="8" fillId="2" borderId="0" xfId="0" applyFont="1" applyFill="1" applyAlignment="1" applyProtection="1">
      <alignment horizontal="left" indent="1"/>
      <protection locked="0"/>
    </xf>
    <xf numFmtId="0" fontId="20" fillId="5" borderId="0" xfId="0" applyFont="1" applyFill="1" applyAlignment="1" applyProtection="1">
      <alignment horizontal="center" vertical="center" wrapText="1" readingOrder="1"/>
      <protection locked="0"/>
    </xf>
    <xf numFmtId="0" fontId="17" fillId="5" borderId="0" xfId="0" applyFont="1" applyFill="1" applyAlignment="1" applyProtection="1">
      <alignment horizontal="left" vertical="center" wrapText="1" indent="1" readingOrder="1"/>
      <protection locked="0"/>
    </xf>
    <xf numFmtId="3" fontId="21" fillId="8" borderId="0" xfId="0" applyNumberFormat="1" applyFont="1" applyFill="1" applyAlignment="1" applyProtection="1">
      <alignment horizontal="center" vertical="center" wrapText="1" readingOrder="1"/>
      <protection locked="0"/>
    </xf>
    <xf numFmtId="3" fontId="21" fillId="6" borderId="0" xfId="0" applyNumberFormat="1" applyFont="1" applyFill="1" applyAlignment="1" applyProtection="1">
      <alignment horizontal="center" vertical="center" wrapText="1" readingOrder="1"/>
      <protection locked="0"/>
    </xf>
    <xf numFmtId="9" fontId="21" fillId="8" borderId="0" xfId="1" applyFont="1" applyFill="1" applyBorder="1" applyAlignment="1" applyProtection="1">
      <alignment horizontal="center" vertical="center" wrapText="1" readingOrder="1"/>
      <protection locked="0"/>
    </xf>
    <xf numFmtId="9" fontId="21" fillId="6" borderId="0" xfId="1" applyFont="1" applyFill="1" applyBorder="1" applyAlignment="1" applyProtection="1">
      <alignment horizontal="center" vertical="center" wrapText="1" readingOrder="1"/>
      <protection locked="0"/>
    </xf>
    <xf numFmtId="0" fontId="20" fillId="5" borderId="2" xfId="0" applyFont="1" applyFill="1" applyBorder="1" applyAlignment="1" applyProtection="1">
      <alignment horizontal="center" vertical="center" wrapText="1" readingOrder="1"/>
      <protection locked="0"/>
    </xf>
    <xf numFmtId="0" fontId="17" fillId="5" borderId="3" xfId="0" applyFont="1" applyFill="1" applyBorder="1" applyAlignment="1" applyProtection="1">
      <alignment horizontal="left" vertical="center" wrapText="1" indent="1" readingOrder="1"/>
      <protection locked="0"/>
    </xf>
    <xf numFmtId="164" fontId="21" fillId="8" borderId="0" xfId="0" applyNumberFormat="1" applyFont="1" applyFill="1" applyAlignment="1" applyProtection="1">
      <alignment horizontal="center" vertical="center" wrapText="1" readingOrder="1"/>
      <protection locked="0"/>
    </xf>
    <xf numFmtId="164" fontId="21" fillId="6" borderId="0" xfId="0" applyNumberFormat="1" applyFont="1" applyFill="1" applyAlignment="1" applyProtection="1">
      <alignment horizontal="center" vertical="center" wrapText="1" readingOrder="1"/>
      <protection locked="0"/>
    </xf>
    <xf numFmtId="166" fontId="35" fillId="9" borderId="44" xfId="0" applyNumberFormat="1" applyFont="1" applyFill="1" applyBorder="1" applyAlignment="1" applyProtection="1">
      <alignment horizontal="center" vertical="center"/>
      <protection locked="0"/>
    </xf>
    <xf numFmtId="0" fontId="20" fillId="5" borderId="33" xfId="0" applyFont="1" applyFill="1" applyBorder="1" applyAlignment="1" applyProtection="1">
      <alignment horizontal="center" vertical="center" wrapText="1" readingOrder="1"/>
      <protection locked="0"/>
    </xf>
    <xf numFmtId="0" fontId="33" fillId="2" borderId="33" xfId="0" applyFont="1" applyFill="1" applyBorder="1" applyAlignment="1" applyProtection="1">
      <alignment horizontal="center" vertical="center"/>
      <protection locked="0"/>
    </xf>
    <xf numFmtId="0" fontId="17" fillId="5" borderId="54" xfId="0" applyFont="1" applyFill="1" applyBorder="1" applyAlignment="1" applyProtection="1">
      <alignment horizontal="left" vertical="center" wrapText="1" indent="1" readingOrder="1"/>
      <protection locked="0"/>
    </xf>
    <xf numFmtId="9" fontId="21" fillId="8" borderId="15" xfId="1" applyFont="1" applyFill="1" applyBorder="1" applyAlignment="1" applyProtection="1">
      <alignment horizontal="center" vertical="center" wrapText="1" readingOrder="1"/>
      <protection locked="0"/>
    </xf>
    <xf numFmtId="9" fontId="21" fillId="6" borderId="15" xfId="1" applyFont="1" applyFill="1" applyBorder="1" applyAlignment="1" applyProtection="1">
      <alignment horizontal="center" vertical="center" wrapText="1" readingOrder="1"/>
      <protection locked="0"/>
    </xf>
    <xf numFmtId="0" fontId="13" fillId="2" borderId="0" xfId="0" applyFont="1" applyFill="1" applyAlignment="1" applyProtection="1">
      <alignment horizontal="left" indent="1"/>
      <protection locked="0"/>
    </xf>
    <xf numFmtId="0" fontId="41" fillId="2" borderId="13" xfId="0" applyFont="1" applyFill="1" applyBorder="1" applyAlignment="1" applyProtection="1">
      <alignment horizontal="left" vertical="center" wrapText="1" indent="1"/>
      <protection locked="0"/>
    </xf>
    <xf numFmtId="0" fontId="33" fillId="2" borderId="13" xfId="0" applyFont="1" applyFill="1" applyBorder="1" applyAlignment="1" applyProtection="1">
      <alignment horizontal="left" vertical="center" indent="1"/>
      <protection locked="0"/>
    </xf>
    <xf numFmtId="0" fontId="13" fillId="2" borderId="0" xfId="0" applyFont="1" applyFill="1" applyAlignment="1" applyProtection="1">
      <alignment horizontal="left" wrapText="1" indent="1"/>
      <protection locked="0"/>
    </xf>
    <xf numFmtId="3" fontId="31" fillId="8" borderId="0" xfId="0" applyNumberFormat="1" applyFont="1" applyFill="1" applyAlignment="1" applyProtection="1">
      <alignment horizontal="center" vertical="center" wrapText="1"/>
      <protection locked="0"/>
    </xf>
    <xf numFmtId="3" fontId="31" fillId="6" borderId="0" xfId="0" applyNumberFormat="1" applyFont="1" applyFill="1" applyAlignment="1" applyProtection="1">
      <alignment horizontal="center" vertical="center" wrapText="1"/>
      <protection locked="0"/>
    </xf>
    <xf numFmtId="9" fontId="31" fillId="8" borderId="15" xfId="1" applyFont="1" applyFill="1" applyBorder="1" applyAlignment="1" applyProtection="1">
      <alignment horizontal="center" vertical="center" wrapText="1"/>
      <protection locked="0"/>
    </xf>
    <xf numFmtId="9" fontId="31" fillId="6" borderId="15" xfId="1" applyFont="1" applyFill="1" applyBorder="1" applyAlignment="1" applyProtection="1">
      <alignment horizontal="center" vertical="center" wrapText="1"/>
      <protection locked="0"/>
    </xf>
    <xf numFmtId="167" fontId="21" fillId="8" borderId="0" xfId="1" applyNumberFormat="1" applyFont="1" applyFill="1" applyBorder="1" applyAlignment="1" applyProtection="1">
      <alignment horizontal="center" vertical="center" wrapText="1" readingOrder="1"/>
      <protection locked="0"/>
    </xf>
    <xf numFmtId="167" fontId="21" fillId="6" borderId="0" xfId="1" applyNumberFormat="1" applyFont="1" applyFill="1" applyBorder="1" applyAlignment="1" applyProtection="1">
      <alignment horizontal="center" vertical="center" wrapText="1" readingOrder="1"/>
      <protection locked="0"/>
    </xf>
    <xf numFmtId="0" fontId="19" fillId="5" borderId="31" xfId="0" applyFont="1" applyFill="1" applyBorder="1" applyAlignment="1" applyProtection="1">
      <alignment horizontal="left" indent="1" readingOrder="1"/>
      <protection locked="0"/>
    </xf>
    <xf numFmtId="3" fontId="21" fillId="3" borderId="0" xfId="0" applyNumberFormat="1" applyFont="1" applyFill="1" applyAlignment="1" applyProtection="1">
      <alignment horizontal="center" vertical="center" wrapText="1" readingOrder="1"/>
      <protection locked="0"/>
    </xf>
    <xf numFmtId="0" fontId="18" fillId="12" borderId="31" xfId="0" applyFont="1" applyFill="1" applyBorder="1" applyAlignment="1" applyProtection="1">
      <alignment horizontal="left" vertical="center" wrapText="1" indent="1" readingOrder="1"/>
      <protection locked="0"/>
    </xf>
    <xf numFmtId="0" fontId="2" fillId="2" borderId="42" xfId="0" applyFont="1" applyFill="1" applyBorder="1" applyAlignment="1" applyProtection="1">
      <alignment horizontal="left" vertical="center" wrapText="1"/>
      <protection locked="0"/>
    </xf>
    <xf numFmtId="3" fontId="2" fillId="3" borderId="42" xfId="0" applyNumberFormat="1" applyFont="1" applyFill="1" applyBorder="1" applyAlignment="1" applyProtection="1">
      <alignment horizontal="right" vertical="center" wrapText="1"/>
      <protection locked="0"/>
    </xf>
    <xf numFmtId="3" fontId="2" fillId="2" borderId="42" xfId="0" applyNumberFormat="1" applyFont="1" applyFill="1" applyBorder="1" applyAlignment="1" applyProtection="1">
      <alignment horizontal="right" vertical="center" wrapText="1"/>
      <protection locked="0"/>
    </xf>
    <xf numFmtId="0" fontId="35" fillId="9" borderId="43" xfId="0" applyFont="1" applyFill="1" applyBorder="1" applyAlignment="1" applyProtection="1">
      <alignment horizontal="left" vertical="center" indent="1"/>
      <protection locked="0"/>
    </xf>
    <xf numFmtId="0" fontId="35" fillId="9" borderId="44" xfId="0" applyFont="1" applyFill="1" applyBorder="1" applyAlignment="1" applyProtection="1">
      <alignment horizontal="left" vertical="center" indent="1"/>
      <protection locked="0"/>
    </xf>
    <xf numFmtId="0" fontId="35" fillId="9" borderId="45" xfId="0" applyFont="1" applyFill="1" applyBorder="1" applyAlignment="1" applyProtection="1">
      <alignment horizontal="left" vertical="center" indent="1"/>
      <protection locked="0"/>
    </xf>
    <xf numFmtId="0" fontId="35" fillId="9" borderId="0" xfId="0" applyFont="1" applyFill="1" applyAlignment="1" applyProtection="1">
      <alignment horizontal="left" vertical="center" indent="1"/>
      <protection locked="0"/>
    </xf>
    <xf numFmtId="0" fontId="13" fillId="3" borderId="0" xfId="0" applyFont="1" applyFill="1" applyAlignment="1" applyProtection="1">
      <alignment horizontal="left" vertical="center" wrapText="1" indent="1"/>
      <protection locked="0"/>
    </xf>
    <xf numFmtId="0" fontId="13" fillId="3" borderId="57" xfId="0" applyFont="1" applyFill="1" applyBorder="1" applyAlignment="1" applyProtection="1">
      <alignment horizontal="center" vertical="center"/>
      <protection locked="0"/>
    </xf>
    <xf numFmtId="0" fontId="13" fillId="3" borderId="58" xfId="0" applyFont="1" applyFill="1" applyBorder="1" applyAlignment="1" applyProtection="1">
      <alignment horizontal="center" vertical="center"/>
      <protection locked="0"/>
    </xf>
    <xf numFmtId="0" fontId="13" fillId="3" borderId="55"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55" xfId="0" quotePrefix="1" applyFont="1" applyFill="1" applyBorder="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0" fontId="13" fillId="3" borderId="17"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4" xfId="0" applyFont="1" applyFill="1" applyBorder="1" applyAlignment="1" applyProtection="1">
      <alignment horizontal="left" vertical="center" wrapText="1" indent="1"/>
      <protection locked="0"/>
    </xf>
    <xf numFmtId="0" fontId="13" fillId="3" borderId="38" xfId="0" quotePrefix="1" applyFont="1" applyFill="1" applyBorder="1" applyAlignment="1" applyProtection="1">
      <alignment horizontal="left" vertical="center" wrapText="1" indent="1"/>
      <protection locked="0"/>
    </xf>
    <xf numFmtId="0" fontId="13" fillId="3" borderId="37" xfId="0" quotePrefix="1" applyFont="1" applyFill="1" applyBorder="1" applyAlignment="1" applyProtection="1">
      <alignment horizontal="left" vertical="center" wrapText="1" indent="1"/>
      <protection locked="0"/>
    </xf>
    <xf numFmtId="0" fontId="33" fillId="3" borderId="14"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13" fillId="3" borderId="39" xfId="0" applyFont="1" applyFill="1" applyBorder="1" applyAlignment="1" applyProtection="1">
      <alignment horizontal="left" vertical="center" wrapText="1" indent="1"/>
      <protection locked="0"/>
    </xf>
    <xf numFmtId="0" fontId="13" fillId="3" borderId="61" xfId="0" applyFont="1" applyFill="1" applyBorder="1" applyAlignment="1" applyProtection="1">
      <alignment horizontal="left" vertical="center" wrapText="1" indent="1"/>
      <protection locked="0"/>
    </xf>
    <xf numFmtId="0" fontId="13" fillId="3" borderId="34" xfId="0" applyFont="1" applyFill="1" applyBorder="1" applyAlignment="1" applyProtection="1">
      <alignment horizontal="center"/>
      <protection locked="0"/>
    </xf>
    <xf numFmtId="0" fontId="13" fillId="3" borderId="33" xfId="0" applyFont="1" applyFill="1" applyBorder="1" applyAlignment="1" applyProtection="1">
      <alignment horizontal="center"/>
      <protection locked="0"/>
    </xf>
    <xf numFmtId="0" fontId="35" fillId="9" borderId="18" xfId="0" applyFont="1" applyFill="1" applyBorder="1" applyAlignment="1" applyProtection="1">
      <alignment horizontal="left" vertical="center" indent="1"/>
      <protection locked="0"/>
    </xf>
    <xf numFmtId="0" fontId="35" fillId="9" borderId="14" xfId="0" applyFont="1" applyFill="1" applyBorder="1" applyAlignment="1" applyProtection="1">
      <alignment horizontal="left" vertical="center" indent="1"/>
      <protection locked="0"/>
    </xf>
    <xf numFmtId="0" fontId="13" fillId="3" borderId="34" xfId="0" applyFont="1" applyFill="1" applyBorder="1" applyAlignment="1" applyProtection="1">
      <alignment horizontal="left"/>
      <protection locked="0"/>
    </xf>
    <xf numFmtId="0" fontId="13" fillId="3" borderId="30" xfId="0" applyFont="1" applyFill="1" applyBorder="1" applyAlignment="1" applyProtection="1">
      <alignment horizontal="left"/>
      <protection locked="0"/>
    </xf>
    <xf numFmtId="0" fontId="13" fillId="3" borderId="33" xfId="0" applyFont="1" applyFill="1" applyBorder="1" applyAlignment="1" applyProtection="1">
      <alignment horizontal="left"/>
      <protection locked="0"/>
    </xf>
    <xf numFmtId="0" fontId="13" fillId="3" borderId="0" xfId="0" applyFont="1" applyFill="1" applyAlignment="1" applyProtection="1">
      <alignment horizontal="left"/>
      <protection locked="0"/>
    </xf>
    <xf numFmtId="0" fontId="13" fillId="3" borderId="15" xfId="0" applyFont="1" applyFill="1" applyBorder="1" applyAlignment="1" applyProtection="1">
      <alignment horizontal="left"/>
      <protection locked="0"/>
    </xf>
    <xf numFmtId="0" fontId="13" fillId="3" borderId="14" xfId="0" applyFont="1" applyFill="1" applyBorder="1" applyAlignment="1" applyProtection="1">
      <alignment horizontal="left"/>
      <protection locked="0"/>
    </xf>
    <xf numFmtId="0" fontId="33" fillId="2" borderId="14" xfId="0" applyFont="1" applyFill="1" applyBorder="1" applyAlignment="1" applyProtection="1">
      <alignment horizontal="center" vertical="center"/>
      <protection locked="0"/>
    </xf>
    <xf numFmtId="0" fontId="33" fillId="2" borderId="0" xfId="0" applyFont="1" applyFill="1" applyAlignment="1" applyProtection="1">
      <alignment horizontal="center" vertical="center"/>
      <protection locked="0"/>
    </xf>
    <xf numFmtId="0" fontId="33" fillId="3" borderId="15"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3" fillId="3" borderId="14"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0" fontId="33" fillId="3" borderId="34"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3" fillId="3" borderId="30" xfId="0" applyFont="1" applyFill="1" applyBorder="1" applyAlignment="1" applyProtection="1">
      <alignment horizontal="center" vertical="center"/>
      <protection locked="0"/>
    </xf>
    <xf numFmtId="0" fontId="13" fillId="3" borderId="62" xfId="0" applyFont="1" applyFill="1" applyBorder="1" applyAlignment="1" applyProtection="1">
      <alignment horizontal="left" vertical="center" wrapText="1" indent="1"/>
      <protection locked="0"/>
    </xf>
    <xf numFmtId="0" fontId="13" fillId="3" borderId="37" xfId="0" applyFont="1" applyFill="1" applyBorder="1" applyAlignment="1" applyProtection="1">
      <alignment horizontal="left" vertical="center" wrapText="1" indent="1"/>
      <protection locked="0"/>
    </xf>
    <xf numFmtId="0" fontId="13" fillId="3" borderId="60" xfId="0" quotePrefix="1" applyFont="1" applyFill="1" applyBorder="1" applyAlignment="1" applyProtection="1">
      <alignment horizontal="left" vertical="center" wrapText="1" indent="1"/>
      <protection locked="0"/>
    </xf>
    <xf numFmtId="0" fontId="13" fillId="3" borderId="9" xfId="0" applyFont="1" applyFill="1" applyBorder="1" applyAlignment="1" applyProtection="1">
      <alignment horizontal="left" vertical="center" wrapText="1" indent="1"/>
      <protection locked="0"/>
    </xf>
    <xf numFmtId="0" fontId="13" fillId="3" borderId="60" xfId="0" applyFont="1" applyFill="1" applyBorder="1" applyAlignment="1" applyProtection="1">
      <alignment horizontal="left" vertical="center" wrapText="1" indent="1"/>
      <protection locked="0"/>
    </xf>
    <xf numFmtId="0" fontId="13" fillId="3" borderId="59" xfId="0" applyFont="1" applyFill="1" applyBorder="1" applyAlignment="1" applyProtection="1">
      <alignment horizontal="center" vertical="center"/>
      <protection locked="0"/>
    </xf>
    <xf numFmtId="0" fontId="13" fillId="3" borderId="54" xfId="0" applyFont="1" applyFill="1" applyBorder="1" applyAlignment="1" applyProtection="1">
      <alignment horizontal="center" vertical="center"/>
      <protection locked="0"/>
    </xf>
    <xf numFmtId="0" fontId="13" fillId="3" borderId="56"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29" xfId="0" applyFont="1" applyFill="1" applyBorder="1" applyAlignment="1" applyProtection="1">
      <alignment horizontal="left" vertical="center" wrapText="1" indent="1"/>
      <protection locked="0"/>
    </xf>
    <xf numFmtId="0" fontId="14" fillId="3" borderId="14"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3" fillId="3" borderId="15" xfId="0" applyFont="1" applyFill="1" applyBorder="1" applyAlignment="1" applyProtection="1">
      <alignment horizontal="left" vertical="center" wrapText="1" indent="1"/>
      <protection locked="0"/>
    </xf>
    <xf numFmtId="0" fontId="13" fillId="3" borderId="14" xfId="0" quotePrefix="1" applyFont="1" applyFill="1" applyBorder="1" applyAlignment="1" applyProtection="1">
      <alignment horizontal="left" vertical="center" wrapText="1" indent="1"/>
      <protection locked="0"/>
    </xf>
    <xf numFmtId="0" fontId="13" fillId="3" borderId="0" xfId="0" quotePrefix="1" applyFont="1" applyFill="1" applyAlignment="1" applyProtection="1">
      <alignment horizontal="left" vertical="center" wrapText="1" indent="1"/>
      <protection locked="0"/>
    </xf>
    <xf numFmtId="0" fontId="13" fillId="3" borderId="53"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3" borderId="38" xfId="0" applyFont="1" applyFill="1" applyBorder="1" applyAlignment="1" applyProtection="1">
      <alignment horizontal="left" vertical="center" wrapText="1" indent="1"/>
      <protection locked="0"/>
    </xf>
    <xf numFmtId="0" fontId="13" fillId="3" borderId="62" xfId="0" quotePrefix="1" applyFont="1" applyFill="1" applyBorder="1" applyAlignment="1" applyProtection="1">
      <alignment horizontal="left" vertical="center" wrapText="1" indent="1"/>
      <protection locked="0"/>
    </xf>
    <xf numFmtId="165" fontId="22" fillId="2" borderId="48" xfId="0" applyNumberFormat="1" applyFont="1" applyFill="1" applyBorder="1" applyAlignment="1" applyProtection="1">
      <alignment horizontal="center"/>
      <protection locked="0"/>
    </xf>
    <xf numFmtId="165" fontId="22" fillId="2" borderId="49" xfId="0" applyNumberFormat="1" applyFont="1" applyFill="1" applyBorder="1" applyAlignment="1" applyProtection="1">
      <alignment horizontal="center"/>
      <protection locked="0"/>
    </xf>
    <xf numFmtId="165" fontId="22" fillId="2" borderId="50" xfId="0" applyNumberFormat="1" applyFont="1" applyFill="1" applyBorder="1" applyAlignment="1" applyProtection="1">
      <alignment horizontal="center"/>
      <protection locked="0"/>
    </xf>
    <xf numFmtId="0" fontId="22" fillId="2" borderId="48" xfId="0" applyFont="1" applyFill="1" applyBorder="1" applyAlignment="1" applyProtection="1">
      <alignment horizontal="center"/>
      <protection locked="0"/>
    </xf>
    <xf numFmtId="0" fontId="22" fillId="2" borderId="49" xfId="0" applyFont="1" applyFill="1" applyBorder="1" applyAlignment="1" applyProtection="1">
      <alignment horizontal="center"/>
      <protection locked="0"/>
    </xf>
    <xf numFmtId="0" fontId="22" fillId="2" borderId="50" xfId="0" applyFont="1" applyFill="1" applyBorder="1" applyAlignment="1" applyProtection="1">
      <alignment horizontal="center"/>
      <protection locked="0"/>
    </xf>
  </cellXfs>
  <cellStyles count="3">
    <cellStyle name="Normaali_Taul1" xfId="2" xr:uid="{DEA564E4-618A-492E-A97A-53FF72093794}"/>
    <cellStyle name="Normal" xfId="0" builtinId="0"/>
    <cellStyle name="Percent" xfId="1" builtinId="5"/>
  </cellStyles>
  <dxfs count="42">
    <dxf>
      <numFmt numFmtId="169" formatCode=";;;"/>
    </dxf>
    <dxf>
      <numFmt numFmtId="169" formatCode=";;;"/>
    </dxf>
    <dxf>
      <numFmt numFmtId="169" formatCode=";;;"/>
    </dxf>
    <dxf>
      <numFmt numFmtId="169" formatCode=";;;"/>
    </dxf>
    <dxf>
      <font>
        <color rgb="FF9C0006"/>
      </font>
      <fill>
        <patternFill>
          <bgColor rgb="FFFFC7CE"/>
        </patternFill>
      </fill>
    </dxf>
    <dxf>
      <font>
        <color rgb="FF9C0006"/>
      </font>
      <fill>
        <patternFill>
          <bgColor rgb="FFFFC7CE"/>
        </patternFill>
      </fill>
    </dxf>
    <dxf>
      <numFmt numFmtId="169" formatCode=";;;"/>
    </dxf>
    <dxf>
      <numFmt numFmtId="169" formatCode=";;;"/>
    </dxf>
    <dxf>
      <numFmt numFmtId="169" formatCode=";;;"/>
    </dxf>
    <dxf>
      <numFmt numFmtId="169" formatCode=";;;"/>
    </dxf>
    <dxf>
      <numFmt numFmtId="169" formatCode=";;;"/>
    </dxf>
    <dxf>
      <numFmt numFmtId="169" formatCode=";;;"/>
    </dxf>
    <dxf>
      <font>
        <color rgb="FF9C0006"/>
      </font>
      <fill>
        <patternFill>
          <bgColor rgb="FFFFC7CE"/>
        </patternFill>
      </fill>
    </dxf>
    <dxf>
      <font>
        <color rgb="FF9C0006"/>
      </font>
      <fill>
        <patternFill>
          <bgColor rgb="FFFFC7CE"/>
        </patternFill>
      </fill>
    </dxf>
    <dxf>
      <numFmt numFmtId="169" formatCode=";;;"/>
    </dxf>
    <dxf>
      <numFmt numFmtId="169" formatCode=";;;"/>
    </dxf>
    <dxf>
      <numFmt numFmtId="169" formatCode=";;;"/>
    </dxf>
    <dxf>
      <numFmt numFmtId="169" formatCode=";;;"/>
    </dxf>
    <dxf>
      <numFmt numFmtId="169" formatCode=";;;"/>
    </dxf>
    <dxf>
      <numFmt numFmtId="169" formatCode=";;;"/>
    </dxf>
    <dxf>
      <font>
        <color rgb="FF9C0006"/>
      </font>
      <fill>
        <patternFill>
          <bgColor rgb="FFFFC7CE"/>
        </patternFill>
      </fill>
    </dxf>
    <dxf>
      <font>
        <color rgb="FF9C0006"/>
      </font>
      <fill>
        <patternFill>
          <bgColor rgb="FFFFC7CE"/>
        </patternFill>
      </fill>
    </dxf>
    <dxf>
      <numFmt numFmtId="169" formatCode=";;;"/>
    </dxf>
    <dxf>
      <numFmt numFmtId="169" formatCode=";;;"/>
    </dxf>
    <dxf>
      <numFmt numFmtId="169" formatCode=";;;"/>
    </dxf>
    <dxf>
      <numFmt numFmtId="169" formatCode=";;;"/>
    </dxf>
    <dxf>
      <font>
        <color rgb="FF9C0006"/>
      </font>
      <fill>
        <patternFill>
          <bgColor rgb="FFFFC7CE"/>
        </patternFill>
      </fill>
    </dxf>
    <dxf>
      <font>
        <color rgb="FF9C0006"/>
      </font>
      <fill>
        <patternFill>
          <bgColor rgb="FFFFC7CE"/>
        </patternFill>
      </fill>
    </dxf>
    <dxf>
      <numFmt numFmtId="169" formatCode=";;;"/>
    </dxf>
    <dxf>
      <numFmt numFmtId="169" formatCode=";;;"/>
    </dxf>
    <dxf>
      <font>
        <color rgb="FF9C0006"/>
      </font>
      <fill>
        <patternFill>
          <bgColor rgb="FFFFC7CE"/>
        </patternFill>
      </fill>
    </dxf>
    <dxf>
      <font>
        <color rgb="FF9C0006"/>
      </font>
      <fill>
        <patternFill>
          <bgColor rgb="FFFFC7CE"/>
        </patternFill>
      </fill>
    </dxf>
    <dxf>
      <numFmt numFmtId="169" formatCode=";;;"/>
    </dxf>
    <dxf>
      <font>
        <color theme="9"/>
      </font>
      <fill>
        <patternFill>
          <bgColor theme="9"/>
        </patternFill>
      </fill>
    </dxf>
    <dxf>
      <font>
        <color rgb="FF9C0006"/>
      </font>
      <fill>
        <patternFill>
          <bgColor rgb="FFFFC7CE"/>
        </patternFill>
      </fill>
    </dxf>
    <dxf>
      <font>
        <color rgb="FF9C0006"/>
      </font>
      <fill>
        <patternFill>
          <bgColor rgb="FFFFC7CE"/>
        </patternFill>
      </fill>
    </dxf>
    <dxf>
      <numFmt numFmtId="169" formatCode=";;;"/>
    </dxf>
    <dxf>
      <numFmt numFmtId="169" formatCode=";;;"/>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C8B4FF"/>
      <color rgb="FFD2FF96"/>
      <color rgb="FFD9F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a:t>Sales price sensitivity testing to Cash at hand</a:t>
            </a:r>
          </a:p>
        </c:rich>
      </c:tx>
      <c:layout>
        <c:manualLayout>
          <c:xMode val="edge"/>
          <c:yMode val="edge"/>
          <c:x val="2.4462392844671406E-3"/>
          <c:y val="0"/>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FI"/>
        </a:p>
      </c:txPr>
    </c:title>
    <c:autoTitleDeleted val="0"/>
    <c:plotArea>
      <c:layout>
        <c:manualLayout>
          <c:layoutTarget val="inner"/>
          <c:xMode val="edge"/>
          <c:yMode val="edge"/>
          <c:x val="0.11945636623748211"/>
          <c:y val="0.16246982577346905"/>
          <c:w val="0.8490701001430615"/>
          <c:h val="0.6122371833985234"/>
        </c:manualLayout>
      </c:layout>
      <c:lineChart>
        <c:grouping val="standard"/>
        <c:varyColors val="0"/>
        <c:ser>
          <c:idx val="0"/>
          <c:order val="0"/>
          <c:tx>
            <c:strRef>
              <c:f>'Summary of sensitivity'!$C$9</c:f>
              <c:strCache>
                <c:ptCount val="1"/>
                <c:pt idx="0">
                  <c:v>Base case</c:v>
                </c:pt>
              </c:strCache>
            </c:strRef>
          </c:tx>
          <c:spPr>
            <a:ln w="28575" cap="rnd">
              <a:solidFill>
                <a:schemeClr val="accent1"/>
              </a:solidFill>
              <a:round/>
            </a:ln>
            <a:effectLst/>
          </c:spPr>
          <c:marker>
            <c:symbol val="none"/>
          </c:marker>
          <c:cat>
            <c:numRef>
              <c:f>'Summary of sensitivity'!$D$5:$L$5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sensitivity'!$D$9:$L$9</c:f>
              <c:numCache>
                <c:formatCode>#\ ##0.0\ "€"</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CCF7-4356-8750-368C68BE6180}"/>
            </c:ext>
          </c:extLst>
        </c:ser>
        <c:ser>
          <c:idx val="3"/>
          <c:order val="1"/>
          <c:tx>
            <c:strRef>
              <c:f>'Summary of sensitivity'!$C$10</c:f>
              <c:strCache>
                <c:ptCount val="1"/>
                <c:pt idx="0">
                  <c:v>Sales price -2,5% = Cash at hand 0</c:v>
                </c:pt>
              </c:strCache>
            </c:strRef>
          </c:tx>
          <c:spPr>
            <a:ln w="19050" cap="rnd">
              <a:solidFill>
                <a:schemeClr val="accent3"/>
              </a:solidFill>
              <a:prstDash val="dash"/>
              <a:round/>
            </a:ln>
            <a:effectLst/>
          </c:spPr>
          <c:marker>
            <c:symbol val="none"/>
          </c:marker>
          <c:cat>
            <c:numRef>
              <c:f>'Summary of sensitivity'!$D$5:$L$5</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sensitivity'!$D$10:$L$10</c:f>
              <c:numCache>
                <c:formatCode>#\ ##0.0\ "€"</c:formatCode>
                <c:ptCount val="9"/>
                <c:pt idx="3">
                  <c:v>0</c:v>
                </c:pt>
                <c:pt idx="4">
                  <c:v>0</c:v>
                </c:pt>
                <c:pt idx="5">
                  <c:v>0</c:v>
                </c:pt>
                <c:pt idx="6">
                  <c:v>0</c:v>
                </c:pt>
                <c:pt idx="7">
                  <c:v>0</c:v>
                </c:pt>
                <c:pt idx="8">
                  <c:v>0</c:v>
                </c:pt>
              </c:numCache>
            </c:numRef>
          </c:val>
          <c:smooth val="0"/>
          <c:extLst>
            <c:ext xmlns:c16="http://schemas.microsoft.com/office/drawing/2014/chart" uri="{C3380CC4-5D6E-409C-BE32-E72D297353CC}">
              <c16:uniqueId val="{00000003-CCF7-4356-8750-368C68BE6180}"/>
            </c:ext>
          </c:extLst>
        </c:ser>
        <c:dLbls>
          <c:showLegendKey val="0"/>
          <c:showVal val="0"/>
          <c:showCatName val="0"/>
          <c:showSerName val="0"/>
          <c:showPercent val="0"/>
          <c:showBubbleSize val="0"/>
        </c:dLbls>
        <c:smooth val="0"/>
        <c:axId val="849335960"/>
        <c:axId val="849337760"/>
      </c:lineChart>
      <c:catAx>
        <c:axId val="84933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7760"/>
        <c:crosses val="autoZero"/>
        <c:auto val="1"/>
        <c:lblAlgn val="ctr"/>
        <c:lblOffset val="100"/>
        <c:noMultiLvlLbl val="0"/>
      </c:catAx>
      <c:valAx>
        <c:axId val="849337760"/>
        <c:scaling>
          <c:orientation val="minMax"/>
          <c:max val="8.5"/>
          <c:min val="0"/>
        </c:scaling>
        <c:delete val="0"/>
        <c:axPos val="l"/>
        <c:majorGridlines>
          <c:spPr>
            <a:ln w="9525" cap="flat" cmpd="sng" algn="ctr">
              <a:solidFill>
                <a:schemeClr val="bg1">
                  <a:lumMod val="95000"/>
                </a:schemeClr>
              </a:solidFill>
              <a:round/>
            </a:ln>
            <a:effectLst/>
          </c:spPr>
        </c:majorGridlines>
        <c:numFmt formatCode="#\ ##0\ &quot;M€&quot;"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5960"/>
        <c:crosses val="autoZero"/>
        <c:crossBetween val="between"/>
        <c:majorUnit val="1"/>
      </c:valAx>
      <c:spPr>
        <a:noFill/>
        <a:ln>
          <a:noFill/>
        </a:ln>
        <a:effectLst/>
      </c:spPr>
    </c:plotArea>
    <c:legend>
      <c:legendPos val="b"/>
      <c:layout>
        <c:manualLayout>
          <c:xMode val="edge"/>
          <c:yMode val="edge"/>
          <c:x val="0"/>
          <c:y val="0.85177192295818027"/>
          <c:w val="1"/>
          <c:h val="0.1244305488366665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prstDash val="dash"/>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a:t>COGS price sensitivity testing to Cash at hand</a:t>
            </a:r>
          </a:p>
        </c:rich>
      </c:tx>
      <c:layout>
        <c:manualLayout>
          <c:xMode val="edge"/>
          <c:yMode val="edge"/>
          <c:x val="2.4462392844671406E-3"/>
          <c:y val="0"/>
        </c:manualLayout>
      </c:layout>
      <c:overlay val="0"/>
      <c:spPr>
        <a:noFill/>
        <a:ln>
          <a:noFill/>
        </a:ln>
        <a:effectLst/>
      </c:spPr>
      <c:txPr>
        <a:bodyPr rot="0" spcFirstLastPara="1" vertOverflow="ellipsis" vert="horz" wrap="square" anchor="ctr" anchorCtr="1"/>
        <a:lstStyle/>
        <a:p>
          <a:pPr algn="l">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FI"/>
        </a:p>
      </c:txPr>
    </c:title>
    <c:autoTitleDeleted val="0"/>
    <c:plotArea>
      <c:layout>
        <c:manualLayout>
          <c:layoutTarget val="inner"/>
          <c:xMode val="edge"/>
          <c:yMode val="edge"/>
          <c:x val="0.11945636623748211"/>
          <c:y val="0.16246982577346905"/>
          <c:w val="0.8490701001430615"/>
          <c:h val="0.6122371833985234"/>
        </c:manualLayout>
      </c:layout>
      <c:lineChart>
        <c:grouping val="standard"/>
        <c:varyColors val="0"/>
        <c:ser>
          <c:idx val="0"/>
          <c:order val="0"/>
          <c:tx>
            <c:strRef>
              <c:f>'Summary of sensitivity'!$C$62</c:f>
              <c:strCache>
                <c:ptCount val="1"/>
                <c:pt idx="0">
                  <c:v>Base case</c:v>
                </c:pt>
              </c:strCache>
            </c:strRef>
          </c:tx>
          <c:spPr>
            <a:ln w="28575" cap="rnd">
              <a:solidFill>
                <a:schemeClr val="accent1"/>
              </a:solidFill>
              <a:round/>
            </a:ln>
            <a:effectLst/>
          </c:spPr>
          <c:marker>
            <c:symbol val="none"/>
          </c:marker>
          <c:cat>
            <c:numRef>
              <c:f>'Summary of sensitivity'!$D$58:$L$58</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sensitivity'!$D$62:$L$62</c:f>
              <c:numCache>
                <c:formatCode>#\ ##0.0\ "€"</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B9F8-440F-AD07-05F5A49AE74A}"/>
            </c:ext>
          </c:extLst>
        </c:ser>
        <c:ser>
          <c:idx val="1"/>
          <c:order val="1"/>
          <c:tx>
            <c:strRef>
              <c:f>'Summary of sensitivity'!$C$63</c:f>
              <c:strCache>
                <c:ptCount val="1"/>
                <c:pt idx="0">
                  <c:v>COGS +7,2%</c:v>
                </c:pt>
              </c:strCache>
            </c:strRef>
          </c:tx>
          <c:spPr>
            <a:ln w="19050" cap="rnd">
              <a:solidFill>
                <a:srgbClr val="7030A0"/>
              </a:solidFill>
              <a:prstDash val="dash"/>
              <a:round/>
            </a:ln>
            <a:effectLst/>
          </c:spPr>
          <c:marker>
            <c:symbol val="none"/>
          </c:marker>
          <c:cat>
            <c:numRef>
              <c:f>'Summary of sensitivity'!$D$58:$L$58</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sensitivity'!$D$63:$L$63</c:f>
              <c:numCache>
                <c:formatCode>#\ ##0.0\ "€"</c:formatCode>
                <c:ptCount val="9"/>
                <c:pt idx="3">
                  <c:v>0</c:v>
                </c:pt>
                <c:pt idx="4">
                  <c:v>0</c:v>
                </c:pt>
                <c:pt idx="5">
                  <c:v>0</c:v>
                </c:pt>
                <c:pt idx="6">
                  <c:v>0</c:v>
                </c:pt>
                <c:pt idx="7">
                  <c:v>0</c:v>
                </c:pt>
                <c:pt idx="8">
                  <c:v>0</c:v>
                </c:pt>
              </c:numCache>
            </c:numRef>
          </c:val>
          <c:smooth val="0"/>
          <c:extLst>
            <c:ext xmlns:c16="http://schemas.microsoft.com/office/drawing/2014/chart" uri="{C3380CC4-5D6E-409C-BE32-E72D297353CC}">
              <c16:uniqueId val="{00000001-B9F8-440F-AD07-05F5A49AE74A}"/>
            </c:ext>
          </c:extLst>
        </c:ser>
        <c:dLbls>
          <c:showLegendKey val="0"/>
          <c:showVal val="0"/>
          <c:showCatName val="0"/>
          <c:showSerName val="0"/>
          <c:showPercent val="0"/>
          <c:showBubbleSize val="0"/>
        </c:dLbls>
        <c:smooth val="0"/>
        <c:axId val="849335960"/>
        <c:axId val="849337760"/>
      </c:lineChart>
      <c:catAx>
        <c:axId val="84933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7760"/>
        <c:crosses val="autoZero"/>
        <c:auto val="1"/>
        <c:lblAlgn val="ctr"/>
        <c:lblOffset val="100"/>
        <c:noMultiLvlLbl val="0"/>
      </c:catAx>
      <c:valAx>
        <c:axId val="849337760"/>
        <c:scaling>
          <c:orientation val="minMax"/>
          <c:max val="8.5"/>
          <c:min val="0"/>
        </c:scaling>
        <c:delete val="0"/>
        <c:axPos val="l"/>
        <c:majorGridlines>
          <c:spPr>
            <a:ln w="9525" cap="flat" cmpd="sng" algn="ctr">
              <a:solidFill>
                <a:schemeClr val="bg1">
                  <a:lumMod val="95000"/>
                </a:schemeClr>
              </a:solidFill>
              <a:round/>
            </a:ln>
            <a:effectLst/>
          </c:spPr>
        </c:majorGridlines>
        <c:numFmt formatCode="#\ ##0\ &quot;M€&quot;"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5960"/>
        <c:crosses val="autoZero"/>
        <c:crossBetween val="between"/>
        <c:majorUnit val="1"/>
      </c:valAx>
      <c:spPr>
        <a:noFill/>
        <a:ln>
          <a:noFill/>
        </a:ln>
        <a:effectLst/>
      </c:spPr>
    </c:plotArea>
    <c:legend>
      <c:legendPos val="b"/>
      <c:layout>
        <c:manualLayout>
          <c:xMode val="edge"/>
          <c:yMode val="edge"/>
          <c:x val="5.294046952710918E-2"/>
          <c:y val="0.85563093927897294"/>
          <c:w val="0.89127658207861959"/>
          <c:h val="0.1205713450518865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prstDash val="dash"/>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a:t>Sales price sensitivity testing to DSCR</a:t>
            </a:r>
          </a:p>
        </c:rich>
      </c:tx>
      <c:layout>
        <c:manualLayout>
          <c:xMode val="edge"/>
          <c:yMode val="edge"/>
          <c:x val="2.4462392844671406E-3"/>
          <c:y val="0"/>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FI"/>
        </a:p>
      </c:txPr>
    </c:title>
    <c:autoTitleDeleted val="0"/>
    <c:plotArea>
      <c:layout>
        <c:manualLayout>
          <c:layoutTarget val="inner"/>
          <c:xMode val="edge"/>
          <c:yMode val="edge"/>
          <c:x val="0.11945636623748211"/>
          <c:y val="0.16246982577346905"/>
          <c:w val="0.8490701001430615"/>
          <c:h val="0.6122371833985234"/>
        </c:manualLayout>
      </c:layout>
      <c:lineChart>
        <c:grouping val="standard"/>
        <c:varyColors val="0"/>
        <c:ser>
          <c:idx val="0"/>
          <c:order val="0"/>
          <c:tx>
            <c:strRef>
              <c:f>'Summary of sensitivity'!$C$34</c:f>
              <c:strCache>
                <c:ptCount val="1"/>
                <c:pt idx="0">
                  <c:v>Base case</c:v>
                </c:pt>
              </c:strCache>
            </c:strRef>
          </c:tx>
          <c:spPr>
            <a:ln w="28575" cap="rnd">
              <a:solidFill>
                <a:schemeClr val="accent1"/>
              </a:solidFill>
              <a:round/>
            </a:ln>
            <a:effectLst/>
          </c:spPr>
          <c:marker>
            <c:symbol val="none"/>
          </c:marker>
          <c:cat>
            <c:numRef>
              <c:f>'Summary of sensitivity'!$D$30:$L$30</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sensitivity'!$D$34:$L$34</c:f>
              <c:numCache>
                <c:formatCode>#\ ##0.0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1B67-465D-81FD-E76807B2B5D5}"/>
            </c:ext>
          </c:extLst>
        </c:ser>
        <c:ser>
          <c:idx val="3"/>
          <c:order val="1"/>
          <c:tx>
            <c:strRef>
              <c:f>'Summary of sensitivity'!$C$35</c:f>
              <c:strCache>
                <c:ptCount val="1"/>
                <c:pt idx="0">
                  <c:v>Sales price -6,1% = DSCR 1,0</c:v>
                </c:pt>
              </c:strCache>
            </c:strRef>
          </c:tx>
          <c:spPr>
            <a:ln w="19050" cap="rnd">
              <a:solidFill>
                <a:srgbClr val="C00000"/>
              </a:solidFill>
              <a:prstDash val="dash"/>
              <a:round/>
            </a:ln>
            <a:effectLst/>
          </c:spPr>
          <c:marker>
            <c:symbol val="none"/>
          </c:marker>
          <c:cat>
            <c:numRef>
              <c:f>'Summary of sensitivity'!$D$30:$L$30</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sensitivity'!$D$35:$L$35</c:f>
              <c:numCache>
                <c:formatCode>#\ ##0.0\ "€"</c:formatCode>
                <c:ptCount val="9"/>
                <c:pt idx="3" formatCode="#\ ##0.0">
                  <c:v>0</c:v>
                </c:pt>
                <c:pt idx="4" formatCode="#\ ##0.0">
                  <c:v>0</c:v>
                </c:pt>
                <c:pt idx="5" formatCode="#\ ##0.0">
                  <c:v>0</c:v>
                </c:pt>
                <c:pt idx="6" formatCode="#\ ##0.0">
                  <c:v>0</c:v>
                </c:pt>
                <c:pt idx="7" formatCode="#\ ##0.0">
                  <c:v>0</c:v>
                </c:pt>
                <c:pt idx="8" formatCode="#\ ##0.0">
                  <c:v>0</c:v>
                </c:pt>
              </c:numCache>
            </c:numRef>
          </c:val>
          <c:smooth val="0"/>
          <c:extLst>
            <c:ext xmlns:c16="http://schemas.microsoft.com/office/drawing/2014/chart" uri="{C3380CC4-5D6E-409C-BE32-E72D297353CC}">
              <c16:uniqueId val="{00000003-1B67-465D-81FD-E76807B2B5D5}"/>
            </c:ext>
          </c:extLst>
        </c:ser>
        <c:dLbls>
          <c:showLegendKey val="0"/>
          <c:showVal val="0"/>
          <c:showCatName val="0"/>
          <c:showSerName val="0"/>
          <c:showPercent val="0"/>
          <c:showBubbleSize val="0"/>
        </c:dLbls>
        <c:smooth val="0"/>
        <c:axId val="849335960"/>
        <c:axId val="849337760"/>
      </c:lineChart>
      <c:catAx>
        <c:axId val="84933596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7760"/>
        <c:crosses val="autoZero"/>
        <c:auto val="1"/>
        <c:lblAlgn val="ctr"/>
        <c:lblOffset val="100"/>
        <c:noMultiLvlLbl val="0"/>
      </c:catAx>
      <c:valAx>
        <c:axId val="849337760"/>
        <c:scaling>
          <c:orientation val="minMax"/>
          <c:max val="3"/>
          <c:min val="-5"/>
        </c:scaling>
        <c:delete val="0"/>
        <c:axPos val="l"/>
        <c:majorGridlines>
          <c:spPr>
            <a:ln w="9525" cap="flat" cmpd="sng" algn="ctr">
              <a:solidFill>
                <a:schemeClr val="bg1">
                  <a:lumMod val="95000"/>
                </a:schemeClr>
              </a:solidFill>
              <a:round/>
            </a:ln>
            <a:effectLst/>
          </c:spPr>
        </c:majorGridlines>
        <c:numFmt formatCode="#\ ##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5960"/>
        <c:crosses val="autoZero"/>
        <c:crossBetween val="between"/>
        <c:majorUnit val="1"/>
      </c:valAx>
      <c:spPr>
        <a:noFill/>
        <a:ln>
          <a:noFill/>
        </a:ln>
        <a:effectLst/>
      </c:spPr>
    </c:plotArea>
    <c:legend>
      <c:legendPos val="b"/>
      <c:layout>
        <c:manualLayout>
          <c:xMode val="edge"/>
          <c:yMode val="edge"/>
          <c:x val="5.294046952710918E-2"/>
          <c:y val="0.86752975574229374"/>
          <c:w val="0.89411883714617002"/>
          <c:h val="0.124537669890602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prstDash val="dash"/>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a:t>COGS price sensitivity testing to DSCR</a:t>
            </a:r>
          </a:p>
        </c:rich>
      </c:tx>
      <c:layout>
        <c:manualLayout>
          <c:xMode val="edge"/>
          <c:yMode val="edge"/>
          <c:x val="2.4462392844671406E-3"/>
          <c:y val="0"/>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FI"/>
        </a:p>
      </c:txPr>
    </c:title>
    <c:autoTitleDeleted val="0"/>
    <c:plotArea>
      <c:layout>
        <c:manualLayout>
          <c:layoutTarget val="inner"/>
          <c:xMode val="edge"/>
          <c:yMode val="edge"/>
          <c:x val="0.11945636623748211"/>
          <c:y val="0.16246982577346905"/>
          <c:w val="0.8490701001430615"/>
          <c:h val="0.6122371833985234"/>
        </c:manualLayout>
      </c:layout>
      <c:lineChart>
        <c:grouping val="standard"/>
        <c:varyColors val="0"/>
        <c:ser>
          <c:idx val="0"/>
          <c:order val="0"/>
          <c:tx>
            <c:strRef>
              <c:f>'Summary of sensitivity'!$C$87</c:f>
              <c:strCache>
                <c:ptCount val="1"/>
                <c:pt idx="0">
                  <c:v>Base case</c:v>
                </c:pt>
              </c:strCache>
            </c:strRef>
          </c:tx>
          <c:spPr>
            <a:ln w="28575" cap="rnd">
              <a:solidFill>
                <a:schemeClr val="accent1"/>
              </a:solidFill>
              <a:round/>
            </a:ln>
            <a:effectLst/>
          </c:spPr>
          <c:marker>
            <c:symbol val="none"/>
          </c:marker>
          <c:cat>
            <c:numRef>
              <c:f>'Summary of sensitivity'!$D$83:$L$83</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sensitivity'!$D$87:$L$87</c:f>
              <c:numCache>
                <c:formatCode>#\ ##0.0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C945-44D3-B9AB-E241D6E7D4A1}"/>
            </c:ext>
          </c:extLst>
        </c:ser>
        <c:ser>
          <c:idx val="1"/>
          <c:order val="1"/>
          <c:tx>
            <c:strRef>
              <c:f>'Summary of sensitivity'!$C$88</c:f>
              <c:strCache>
                <c:ptCount val="1"/>
                <c:pt idx="0">
                  <c:v>COGS +17,2%</c:v>
                </c:pt>
              </c:strCache>
            </c:strRef>
          </c:tx>
          <c:spPr>
            <a:ln w="19050" cap="rnd">
              <a:solidFill>
                <a:srgbClr val="7030A0"/>
              </a:solidFill>
              <a:prstDash val="dash"/>
              <a:round/>
            </a:ln>
            <a:effectLst/>
          </c:spPr>
          <c:marker>
            <c:symbol val="none"/>
          </c:marker>
          <c:cat>
            <c:numRef>
              <c:f>'Summary of sensitivity'!$D$83:$L$83</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'Summary of sensitivity'!$D$88:$L$88</c:f>
              <c:numCache>
                <c:formatCode>#\ ##0.0</c:formatCode>
                <c:ptCount val="9"/>
                <c:pt idx="3">
                  <c:v>0</c:v>
                </c:pt>
                <c:pt idx="4">
                  <c:v>0</c:v>
                </c:pt>
                <c:pt idx="5">
                  <c:v>0</c:v>
                </c:pt>
                <c:pt idx="6">
                  <c:v>0</c:v>
                </c:pt>
                <c:pt idx="7">
                  <c:v>0</c:v>
                </c:pt>
                <c:pt idx="8">
                  <c:v>0</c:v>
                </c:pt>
              </c:numCache>
            </c:numRef>
          </c:val>
          <c:smooth val="0"/>
          <c:extLst>
            <c:ext xmlns:c16="http://schemas.microsoft.com/office/drawing/2014/chart" uri="{C3380CC4-5D6E-409C-BE32-E72D297353CC}">
              <c16:uniqueId val="{00000001-C945-44D3-B9AB-E241D6E7D4A1}"/>
            </c:ext>
          </c:extLst>
        </c:ser>
        <c:dLbls>
          <c:showLegendKey val="0"/>
          <c:showVal val="0"/>
          <c:showCatName val="0"/>
          <c:showSerName val="0"/>
          <c:showPercent val="0"/>
          <c:showBubbleSize val="0"/>
        </c:dLbls>
        <c:smooth val="0"/>
        <c:axId val="849335960"/>
        <c:axId val="849337760"/>
      </c:lineChart>
      <c:catAx>
        <c:axId val="84933596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7760"/>
        <c:crosses val="autoZero"/>
        <c:auto val="1"/>
        <c:lblAlgn val="ctr"/>
        <c:lblOffset val="100"/>
        <c:noMultiLvlLbl val="0"/>
      </c:catAx>
      <c:valAx>
        <c:axId val="849337760"/>
        <c:scaling>
          <c:orientation val="minMax"/>
          <c:max val="3"/>
          <c:min val="-5"/>
        </c:scaling>
        <c:delete val="0"/>
        <c:axPos val="l"/>
        <c:majorGridlines>
          <c:spPr>
            <a:ln w="9525" cap="flat" cmpd="sng" algn="ctr">
              <a:solidFill>
                <a:schemeClr val="bg1">
                  <a:lumMod val="95000"/>
                </a:schemeClr>
              </a:solidFill>
              <a:round/>
            </a:ln>
            <a:effectLst/>
          </c:spPr>
        </c:majorGridlines>
        <c:numFmt formatCode="#\ ##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crossAx val="849335960"/>
        <c:crosses val="autoZero"/>
        <c:crossBetween val="between"/>
        <c:majorUnit val="1"/>
      </c:valAx>
      <c:spPr>
        <a:noFill/>
        <a:ln>
          <a:noFill/>
        </a:ln>
        <a:effectLst/>
      </c:spPr>
    </c:plotArea>
    <c:legend>
      <c:legendPos val="b"/>
      <c:layout>
        <c:manualLayout>
          <c:xMode val="edge"/>
          <c:yMode val="edge"/>
          <c:x val="5.294046952710918E-2"/>
          <c:y val="0.85563093927897294"/>
          <c:w val="0.89127658207861959"/>
          <c:h val="0.1205713450518865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prstDash val="dash"/>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3230</xdr:colOff>
      <xdr:row>28</xdr:row>
      <xdr:rowOff>35720</xdr:rowOff>
    </xdr:from>
    <xdr:to>
      <xdr:col>13</xdr:col>
      <xdr:colOff>11906</xdr:colOff>
      <xdr:row>30</xdr:row>
      <xdr:rowOff>2</xdr:rowOff>
    </xdr:to>
    <xdr:sp macro="" textlink="">
      <xdr:nvSpPr>
        <xdr:cNvPr id="399" name="Text Box 2">
          <a:extLst>
            <a:ext uri="{FF2B5EF4-FFF2-40B4-BE49-F238E27FC236}">
              <a16:creationId xmlns:a16="http://schemas.microsoft.com/office/drawing/2014/main" id="{E03D1D00-FEC7-44AB-A5BC-D4F7F08B4DC3}"/>
            </a:ext>
          </a:extLst>
        </xdr:cNvPr>
        <xdr:cNvSpPr txBox="1">
          <a:spLocks noChangeArrowheads="1"/>
        </xdr:cNvSpPr>
      </xdr:nvSpPr>
      <xdr:spPr bwMode="auto">
        <a:xfrm>
          <a:off x="11588011" y="16966408"/>
          <a:ext cx="13617520" cy="1226344"/>
        </a:xfrm>
        <a:prstGeom prst="rect">
          <a:avLst/>
        </a:prstGeom>
        <a:solidFill>
          <a:schemeClr val="accent1">
            <a:lumMod val="20000"/>
            <a:lumOff val="80000"/>
          </a:schemeClr>
        </a:solidFill>
        <a:ln w="9525">
          <a:noFill/>
          <a:miter lim="800000"/>
          <a:headEnd/>
          <a:tailEnd/>
        </a:ln>
      </xdr:spPr>
      <xdr:txBody>
        <a:bodyPr vertOverflow="clip" wrap="square" lIns="36000" tIns="36000" rIns="36000" bIns="36000" anchor="t" upright="1"/>
        <a:lstStyle/>
        <a:p>
          <a:pPr algn="l" rtl="0">
            <a:defRPr sz="1000"/>
          </a:pPr>
          <a:r>
            <a:rPr lang="en-GB" sz="1600" b="0" i="0" u="none" strike="noStrike" baseline="0">
              <a:solidFill>
                <a:schemeClr val="bg1">
                  <a:lumMod val="50000"/>
                </a:schemeClr>
              </a:solidFill>
              <a:latin typeface="Arial" panose="020B0604020202020204" pitchFamily="34" charset="0"/>
              <a:cs typeface="Arial" panose="020B0604020202020204" pitchFamily="34" charset="0"/>
            </a:rPr>
            <a:t>Unweighted qualitative rating is an average of all ratings.</a:t>
          </a:r>
        </a:p>
        <a:p>
          <a:pPr algn="l" rtl="0">
            <a:defRPr sz="1000"/>
          </a:pPr>
          <a:endParaRPr lang="en-GB" sz="1600" b="0" i="0" u="none" strike="noStrike" baseline="0">
            <a:solidFill>
              <a:schemeClr val="bg1">
                <a:lumMod val="50000"/>
              </a:schemeClr>
            </a:solidFill>
            <a:latin typeface="Arial" panose="020B0604020202020204" pitchFamily="34" charset="0"/>
            <a:cs typeface="Arial" panose="020B0604020202020204" pitchFamily="34" charset="0"/>
          </a:endParaRPr>
        </a:p>
        <a:p>
          <a:pPr algn="l" rtl="0">
            <a:defRPr sz="1000"/>
          </a:pPr>
          <a:r>
            <a:rPr lang="en-FI" sz="1600" b="1" i="0" u="none" strike="noStrike" baseline="0">
              <a:solidFill>
                <a:schemeClr val="bg1">
                  <a:lumMod val="50000"/>
                </a:schemeClr>
              </a:solidFill>
              <a:latin typeface="Arial" panose="020B0604020202020204" pitchFamily="34" charset="0"/>
              <a:cs typeface="Arial" panose="020B0604020202020204" pitchFamily="34" charset="0"/>
            </a:rPr>
            <a:t>Final weighted </a:t>
          </a:r>
          <a:r>
            <a:rPr lang="en-GB" sz="1600" b="1" i="0" u="none" strike="noStrike" baseline="0">
              <a:solidFill>
                <a:schemeClr val="bg1">
                  <a:lumMod val="50000"/>
                </a:schemeClr>
              </a:solidFill>
              <a:latin typeface="Arial" panose="020B0604020202020204" pitchFamily="34" charset="0"/>
              <a:cs typeface="Arial" panose="020B0604020202020204" pitchFamily="34" charset="0"/>
            </a:rPr>
            <a:t>qualitative </a:t>
          </a:r>
          <a:r>
            <a:rPr lang="en-FI" sz="1600" b="1" i="0" u="none" strike="noStrike" baseline="0">
              <a:solidFill>
                <a:schemeClr val="bg1">
                  <a:lumMod val="50000"/>
                </a:schemeClr>
              </a:solidFill>
              <a:latin typeface="Arial" panose="020B0604020202020204" pitchFamily="34" charset="0"/>
              <a:cs typeface="Arial" panose="020B0604020202020204" pitchFamily="34" charset="0"/>
            </a:rPr>
            <a:t>rating is subject to the opin</a:t>
          </a:r>
          <a:r>
            <a:rPr lang="en-GB" sz="1600" b="1" i="0" u="none" strike="noStrike" baseline="0">
              <a:solidFill>
                <a:schemeClr val="bg1">
                  <a:lumMod val="50000"/>
                </a:schemeClr>
              </a:solidFill>
              <a:latin typeface="Arial" panose="020B0604020202020204" pitchFamily="34" charset="0"/>
              <a:cs typeface="Arial" panose="020B0604020202020204" pitchFamily="34" charset="0"/>
            </a:rPr>
            <a:t>n</a:t>
          </a:r>
          <a:r>
            <a:rPr lang="en-FI" sz="1600" b="1" i="0" u="none" strike="noStrike" baseline="0">
              <a:solidFill>
                <a:schemeClr val="bg1">
                  <a:lumMod val="50000"/>
                </a:schemeClr>
              </a:solidFill>
              <a:latin typeface="Arial" panose="020B0604020202020204" pitchFamily="34" charset="0"/>
              <a:cs typeface="Arial" panose="020B0604020202020204" pitchFamily="34" charset="0"/>
            </a:rPr>
            <a:t>ion of the Analyst</a:t>
          </a:r>
          <a:r>
            <a:rPr lang="en-GB" sz="1600" b="0" i="0" u="none" strike="noStrike" baseline="0">
              <a:solidFill>
                <a:schemeClr val="bg1">
                  <a:lumMod val="50000"/>
                </a:schemeClr>
              </a:solidFill>
              <a:latin typeface="Arial" panose="020B0604020202020204" pitchFamily="34" charset="0"/>
              <a:cs typeface="Arial" panose="020B0604020202020204" pitchFamily="34" charset="0"/>
            </a:rPr>
            <a:t>. The final </a:t>
          </a:r>
          <a:r>
            <a:rPr lang="en-GB" sz="1600" b="1" i="0" u="none" strike="noStrike" baseline="0">
              <a:solidFill>
                <a:schemeClr val="bg1">
                  <a:lumMod val="50000"/>
                </a:schemeClr>
              </a:solidFill>
              <a:latin typeface="Arial" panose="020B0604020202020204" pitchFamily="34" charset="0"/>
              <a:cs typeface="Arial" panose="020B0604020202020204" pitchFamily="34" charset="0"/>
            </a:rPr>
            <a:t>weighted</a:t>
          </a:r>
          <a:r>
            <a:rPr lang="en-GB" sz="1600" b="0" i="0" u="none" strike="noStrike" baseline="0">
              <a:solidFill>
                <a:schemeClr val="bg1">
                  <a:lumMod val="50000"/>
                </a:schemeClr>
              </a:solidFill>
              <a:latin typeface="Arial" panose="020B0604020202020204" pitchFamily="34" charset="0"/>
              <a:cs typeface="Arial" panose="020B0604020202020204" pitchFamily="34" charset="0"/>
            </a:rPr>
            <a:t> qualitative rating considers the company's financial strength from an overall</a:t>
          </a:r>
          <a:r>
            <a:rPr lang="en-FI" sz="1600" b="0" i="0" u="none" strike="noStrike" baseline="0">
              <a:solidFill>
                <a:schemeClr val="bg1">
                  <a:lumMod val="50000"/>
                </a:schemeClr>
              </a:solidFill>
              <a:latin typeface="Arial" panose="020B0604020202020204" pitchFamily="34" charset="0"/>
              <a:cs typeface="Arial" panose="020B0604020202020204" pitchFamily="34" charset="0"/>
            </a:rPr>
            <a:t> comprehensive</a:t>
          </a:r>
          <a:r>
            <a:rPr lang="en-GB" sz="1600" b="0" i="0" u="none" strike="noStrike" baseline="0">
              <a:solidFill>
                <a:schemeClr val="bg1">
                  <a:lumMod val="50000"/>
                </a:schemeClr>
              </a:solidFill>
              <a:latin typeface="Arial" panose="020B0604020202020204" pitchFamily="34" charset="0"/>
              <a:cs typeface="Arial" panose="020B0604020202020204" pitchFamily="34" charset="0"/>
            </a:rPr>
            <a:t> perspective - not only as a sum of the different parts of the assessment (unweighted financial rating).</a:t>
          </a:r>
          <a:endParaRPr lang="en-FI" sz="1600" b="0" i="0" u="none" strike="noStrike"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6092</xdr:colOff>
      <xdr:row>61</xdr:row>
      <xdr:rowOff>83343</xdr:rowOff>
    </xdr:from>
    <xdr:to>
      <xdr:col>22</xdr:col>
      <xdr:colOff>35718</xdr:colOff>
      <xdr:row>63</xdr:row>
      <xdr:rowOff>0</xdr:rowOff>
    </xdr:to>
    <xdr:sp macro="" textlink="">
      <xdr:nvSpPr>
        <xdr:cNvPr id="2050" name="Text Box 2">
          <a:extLst>
            <a:ext uri="{FF2B5EF4-FFF2-40B4-BE49-F238E27FC236}">
              <a16:creationId xmlns:a16="http://schemas.microsoft.com/office/drawing/2014/main" id="{F396E64E-D2ED-05CF-906A-471F5B1185C1}"/>
            </a:ext>
          </a:extLst>
        </xdr:cNvPr>
        <xdr:cNvSpPr txBox="1">
          <a:spLocks noChangeArrowheads="1"/>
        </xdr:cNvSpPr>
      </xdr:nvSpPr>
      <xdr:spPr bwMode="auto">
        <a:xfrm>
          <a:off x="10543123" y="16061531"/>
          <a:ext cx="15007689" cy="1178719"/>
        </a:xfrm>
        <a:prstGeom prst="rect">
          <a:avLst/>
        </a:prstGeom>
        <a:solidFill>
          <a:schemeClr val="bg1">
            <a:lumMod val="95000"/>
          </a:schemeClr>
        </a:solidFill>
        <a:ln w="9525">
          <a:noFill/>
          <a:miter lim="800000"/>
          <a:headEnd/>
          <a:tailEnd/>
        </a:ln>
      </xdr:spPr>
      <xdr:txBody>
        <a:bodyPr vertOverflow="clip" wrap="square" lIns="36000" tIns="36000" rIns="36000" bIns="36000" anchor="t" upright="1"/>
        <a:lstStyle/>
        <a:p>
          <a:pPr algn="l" rtl="0">
            <a:defRPr sz="1000"/>
          </a:pPr>
          <a:r>
            <a:rPr lang="en-FI" sz="1400" b="0" i="0" u="none" strike="noStrike" baseline="0">
              <a:solidFill>
                <a:schemeClr val="bg1">
                  <a:lumMod val="50000"/>
                </a:schemeClr>
              </a:solidFill>
              <a:latin typeface="Arial" panose="020B0604020202020204" pitchFamily="34" charset="0"/>
              <a:cs typeface="Arial" panose="020B0604020202020204" pitchFamily="34" charset="0"/>
            </a:rPr>
            <a:t>Final weighted financial rating is subject to the opinion of the Analyst</a:t>
          </a:r>
          <a:r>
            <a:rPr lang="en-GB" sz="1400" b="0" i="0" u="none" strike="noStrike" baseline="0">
              <a:solidFill>
                <a:schemeClr val="bg1">
                  <a:lumMod val="50000"/>
                </a:schemeClr>
              </a:solidFill>
              <a:latin typeface="Arial" panose="020B0604020202020204" pitchFamily="34" charset="0"/>
              <a:cs typeface="Arial" panose="020B0604020202020204" pitchFamily="34" charset="0"/>
            </a:rPr>
            <a:t>. </a:t>
          </a:r>
        </a:p>
        <a:p>
          <a:pPr algn="l" rtl="0">
            <a:defRPr sz="1000"/>
          </a:pPr>
          <a:endParaRPr lang="en-GB" sz="1400" b="0" i="0" u="none" strike="noStrike" baseline="0">
            <a:solidFill>
              <a:schemeClr val="bg1">
                <a:lumMod val="50000"/>
              </a:schemeClr>
            </a:solidFill>
            <a:latin typeface="Arial" panose="020B0604020202020204" pitchFamily="34" charset="0"/>
            <a:cs typeface="Arial" panose="020B0604020202020204" pitchFamily="34" charset="0"/>
          </a:endParaRPr>
        </a:p>
        <a:p>
          <a:pPr algn="l" rtl="0">
            <a:defRPr sz="1000"/>
          </a:pPr>
          <a:r>
            <a:rPr lang="en-GB" sz="1400" b="0" i="0" u="none" strike="noStrike" baseline="0">
              <a:solidFill>
                <a:schemeClr val="bg1">
                  <a:lumMod val="50000"/>
                </a:schemeClr>
              </a:solidFill>
              <a:latin typeface="Arial" panose="020B0604020202020204" pitchFamily="34" charset="0"/>
              <a:cs typeface="Arial" panose="020B0604020202020204" pitchFamily="34" charset="0"/>
            </a:rPr>
            <a:t>The final </a:t>
          </a:r>
          <a:r>
            <a:rPr lang="en-GB" sz="1400" b="1" i="0" u="none" strike="noStrike" baseline="0">
              <a:solidFill>
                <a:schemeClr val="bg1">
                  <a:lumMod val="50000"/>
                </a:schemeClr>
              </a:solidFill>
              <a:latin typeface="Arial" panose="020B0604020202020204" pitchFamily="34" charset="0"/>
              <a:cs typeface="Arial" panose="020B0604020202020204" pitchFamily="34" charset="0"/>
            </a:rPr>
            <a:t>weighted</a:t>
          </a:r>
          <a:r>
            <a:rPr lang="en-GB" sz="1400" b="0" i="0" u="none" strike="noStrike" baseline="0">
              <a:solidFill>
                <a:schemeClr val="bg1">
                  <a:lumMod val="50000"/>
                </a:schemeClr>
              </a:solidFill>
              <a:latin typeface="Arial" panose="020B0604020202020204" pitchFamily="34" charset="0"/>
              <a:cs typeface="Arial" panose="020B0604020202020204" pitchFamily="34" charset="0"/>
            </a:rPr>
            <a:t> financial rating considers the company's financial strength from an overall</a:t>
          </a:r>
          <a:r>
            <a:rPr lang="en-FI" sz="1400" b="0" i="0" u="none" strike="noStrike" baseline="0">
              <a:solidFill>
                <a:schemeClr val="bg1">
                  <a:lumMod val="50000"/>
                </a:schemeClr>
              </a:solidFill>
              <a:latin typeface="Arial" panose="020B0604020202020204" pitchFamily="34" charset="0"/>
              <a:cs typeface="Arial" panose="020B0604020202020204" pitchFamily="34" charset="0"/>
            </a:rPr>
            <a:t> comprehensive</a:t>
          </a:r>
          <a:r>
            <a:rPr lang="en-GB" sz="1400" b="0" i="0" u="none" strike="noStrike" baseline="0">
              <a:solidFill>
                <a:schemeClr val="bg1">
                  <a:lumMod val="50000"/>
                </a:schemeClr>
              </a:solidFill>
              <a:latin typeface="Arial" panose="020B0604020202020204" pitchFamily="34" charset="0"/>
              <a:cs typeface="Arial" panose="020B0604020202020204" pitchFamily="34" charset="0"/>
            </a:rPr>
            <a:t> perspective - not only as a sum of the different parts of the assessment (unweighted financial rating).</a:t>
          </a:r>
          <a:endParaRPr lang="en-FI" sz="1400" b="0" i="0" u="none" strike="noStrike"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4762</xdr:rowOff>
    </xdr:from>
    <xdr:to>
      <xdr:col>23</xdr:col>
      <xdr:colOff>171450</xdr:colOff>
      <xdr:row>26</xdr:row>
      <xdr:rowOff>95250</xdr:rowOff>
    </xdr:to>
    <xdr:graphicFrame macro="">
      <xdr:nvGraphicFramePr>
        <xdr:cNvPr id="2" name="Chart 1">
          <a:extLst>
            <a:ext uri="{FF2B5EF4-FFF2-40B4-BE49-F238E27FC236}">
              <a16:creationId xmlns:a16="http://schemas.microsoft.com/office/drawing/2014/main" id="{5122EF84-C56E-FEA7-0120-5D66BEFA88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57</xdr:row>
      <xdr:rowOff>0</xdr:rowOff>
    </xdr:from>
    <xdr:to>
      <xdr:col>23</xdr:col>
      <xdr:colOff>171450</xdr:colOff>
      <xdr:row>79</xdr:row>
      <xdr:rowOff>90488</xdr:rowOff>
    </xdr:to>
    <xdr:graphicFrame macro="">
      <xdr:nvGraphicFramePr>
        <xdr:cNvPr id="4" name="Chart 3">
          <a:extLst>
            <a:ext uri="{FF2B5EF4-FFF2-40B4-BE49-F238E27FC236}">
              <a16:creationId xmlns:a16="http://schemas.microsoft.com/office/drawing/2014/main" id="{46DBF2BF-15FD-416C-817B-38BB7D16E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29</xdr:row>
      <xdr:rowOff>0</xdr:rowOff>
    </xdr:from>
    <xdr:to>
      <xdr:col>23</xdr:col>
      <xdr:colOff>171450</xdr:colOff>
      <xdr:row>51</xdr:row>
      <xdr:rowOff>90487</xdr:rowOff>
    </xdr:to>
    <xdr:graphicFrame macro="">
      <xdr:nvGraphicFramePr>
        <xdr:cNvPr id="5" name="Chart 4">
          <a:extLst>
            <a:ext uri="{FF2B5EF4-FFF2-40B4-BE49-F238E27FC236}">
              <a16:creationId xmlns:a16="http://schemas.microsoft.com/office/drawing/2014/main" id="{037464D2-15C6-404C-BBC5-1CFC9DCF3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82</xdr:row>
      <xdr:rowOff>0</xdr:rowOff>
    </xdr:from>
    <xdr:to>
      <xdr:col>23</xdr:col>
      <xdr:colOff>171450</xdr:colOff>
      <xdr:row>104</xdr:row>
      <xdr:rowOff>90488</xdr:rowOff>
    </xdr:to>
    <xdr:graphicFrame macro="">
      <xdr:nvGraphicFramePr>
        <xdr:cNvPr id="8" name="Chart 7">
          <a:extLst>
            <a:ext uri="{FF2B5EF4-FFF2-40B4-BE49-F238E27FC236}">
              <a16:creationId xmlns:a16="http://schemas.microsoft.com/office/drawing/2014/main" id="{DD967803-CE6D-4781-B971-9A2F1A828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ikki.Timonen/Documents/HT/Business%20Plan-pohjat/Grannenfelt/Bank-Guarantees-2019-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Guarantees"/>
      <sheetName val="Valuation A"/>
      <sheetName val="Valuation B"/>
    </sheetNames>
    <sheetDataSet>
      <sheetData sheetId="0"/>
      <sheetData sheetId="1">
        <row r="3">
          <cell r="A3" t="str">
            <v>2014 - 2019</v>
          </cell>
        </row>
        <row r="4">
          <cell r="A4" t="str">
            <v>kEUR</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Nefco">
      <a:dk1>
        <a:sysClr val="windowText" lastClr="000000"/>
      </a:dk1>
      <a:lt1>
        <a:sysClr val="window" lastClr="FFFFFF"/>
      </a:lt1>
      <a:dk2>
        <a:srgbClr val="44546A"/>
      </a:dk2>
      <a:lt2>
        <a:srgbClr val="E7E6E6"/>
      </a:lt2>
      <a:accent1>
        <a:srgbClr val="00C864"/>
      </a:accent1>
      <a:accent2>
        <a:srgbClr val="C8B4FF"/>
      </a:accent2>
      <a:accent3>
        <a:srgbClr val="FF3C64"/>
      </a:accent3>
      <a:accent4>
        <a:srgbClr val="D2FF96"/>
      </a:accent4>
      <a:accent5>
        <a:srgbClr val="C8E6E6"/>
      </a:accent5>
      <a:accent6>
        <a:srgbClr val="DED2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7F0EB-3AA3-4D55-A282-2E14A3402FFD}">
  <sheetPr>
    <tabColor theme="4" tint="-0.499984740745262"/>
  </sheetPr>
  <dimension ref="B1:M33"/>
  <sheetViews>
    <sheetView zoomScale="80" zoomScaleNormal="80" workbookViewId="0"/>
  </sheetViews>
  <sheetFormatPr defaultRowHeight="12.75" x14ac:dyDescent="0.2"/>
  <cols>
    <col min="1" max="2" width="5.7109375" style="57" customWidth="1"/>
    <col min="3" max="3" width="35.7109375" style="57" customWidth="1"/>
    <col min="4" max="4" width="114.42578125" style="57" customWidth="1"/>
    <col min="5" max="5" width="5.7109375" style="57" customWidth="1"/>
    <col min="6" max="6" width="15.28515625" style="57" customWidth="1"/>
    <col min="7" max="7" width="5.7109375" style="57" customWidth="1"/>
    <col min="8" max="8" width="84.7109375" style="57" customWidth="1"/>
    <col min="9" max="9" width="50.7109375" style="57" customWidth="1"/>
    <col min="10" max="12" width="10.7109375" style="57" customWidth="1"/>
    <col min="13" max="13" width="50.7109375" style="57" customWidth="1"/>
    <col min="14" max="14" width="18.140625" style="57" bestFit="1" customWidth="1"/>
    <col min="15" max="15" width="16.42578125" style="57" customWidth="1"/>
    <col min="16" max="16384" width="9.140625" style="57"/>
  </cols>
  <sheetData>
    <row r="1" spans="2:13" ht="30" customHeight="1" x14ac:dyDescent="0.2"/>
    <row r="2" spans="2:13" ht="30" customHeight="1" x14ac:dyDescent="0.25">
      <c r="B2" s="56" t="s">
        <v>108</v>
      </c>
      <c r="H2" s="56" t="s">
        <v>231</v>
      </c>
    </row>
    <row r="3" spans="2:13" ht="30" customHeight="1" thickBot="1" x14ac:dyDescent="0.25"/>
    <row r="4" spans="2:13" ht="50.1" customHeight="1" thickBot="1" x14ac:dyDescent="0.25">
      <c r="B4" s="67" t="s">
        <v>109</v>
      </c>
      <c r="C4" s="68" t="s">
        <v>120</v>
      </c>
      <c r="D4" s="69" t="s">
        <v>119</v>
      </c>
      <c r="F4" s="70" t="s">
        <v>210</v>
      </c>
      <c r="G4" s="71"/>
      <c r="H4" s="72" t="s">
        <v>197</v>
      </c>
      <c r="I4" s="72" t="s">
        <v>198</v>
      </c>
      <c r="J4" s="73">
        <v>2</v>
      </c>
      <c r="K4" s="73">
        <v>3</v>
      </c>
      <c r="L4" s="73">
        <v>4</v>
      </c>
      <c r="M4" s="72" t="s">
        <v>199</v>
      </c>
    </row>
    <row r="5" spans="2:13" ht="49.5" customHeight="1" thickBot="1" x14ac:dyDescent="0.25">
      <c r="B5" s="74">
        <v>1</v>
      </c>
      <c r="C5" s="75" t="s">
        <v>124</v>
      </c>
      <c r="D5" s="334"/>
      <c r="F5" s="76"/>
      <c r="H5" s="77" t="s">
        <v>272</v>
      </c>
      <c r="I5" s="80" t="s">
        <v>147</v>
      </c>
      <c r="J5" s="78" t="s">
        <v>211</v>
      </c>
      <c r="K5" s="78" t="s">
        <v>211</v>
      </c>
      <c r="L5" s="78" t="s">
        <v>211</v>
      </c>
      <c r="M5" s="79" t="s">
        <v>146</v>
      </c>
    </row>
    <row r="6" spans="2:13" ht="50.1" customHeight="1" thickBot="1" x14ac:dyDescent="0.25">
      <c r="B6" s="74">
        <f t="shared" ref="B6:B28" si="0">B5+1</f>
        <v>2</v>
      </c>
      <c r="C6" s="75" t="s">
        <v>121</v>
      </c>
      <c r="D6" s="334"/>
      <c r="F6" s="76"/>
      <c r="H6" s="81" t="s">
        <v>125</v>
      </c>
      <c r="I6" s="79" t="s">
        <v>149</v>
      </c>
      <c r="J6" s="78" t="s">
        <v>211</v>
      </c>
      <c r="K6" s="78" t="s">
        <v>211</v>
      </c>
      <c r="L6" s="78" t="s">
        <v>211</v>
      </c>
      <c r="M6" s="79" t="s">
        <v>148</v>
      </c>
    </row>
    <row r="7" spans="2:13" ht="50.1" customHeight="1" thickBot="1" x14ac:dyDescent="0.25">
      <c r="B7" s="74">
        <f t="shared" si="0"/>
        <v>3</v>
      </c>
      <c r="C7" s="75" t="s">
        <v>128</v>
      </c>
      <c r="D7" s="334"/>
      <c r="F7" s="76"/>
      <c r="H7" s="81" t="s">
        <v>362</v>
      </c>
      <c r="I7" s="79" t="s">
        <v>150</v>
      </c>
      <c r="J7" s="78" t="s">
        <v>211</v>
      </c>
      <c r="K7" s="78" t="s">
        <v>211</v>
      </c>
      <c r="L7" s="78" t="s">
        <v>211</v>
      </c>
      <c r="M7" s="79" t="s">
        <v>151</v>
      </c>
    </row>
    <row r="8" spans="2:13" ht="50.1" customHeight="1" thickBot="1" x14ac:dyDescent="0.25">
      <c r="B8" s="74">
        <f t="shared" si="0"/>
        <v>4</v>
      </c>
      <c r="C8" s="75" t="s">
        <v>159</v>
      </c>
      <c r="D8" s="334"/>
      <c r="F8" s="76"/>
      <c r="H8" s="81" t="s">
        <v>161</v>
      </c>
      <c r="I8" s="79" t="s">
        <v>152</v>
      </c>
      <c r="J8" s="78" t="s">
        <v>211</v>
      </c>
      <c r="K8" s="78" t="s">
        <v>211</v>
      </c>
      <c r="L8" s="78" t="s">
        <v>211</v>
      </c>
      <c r="M8" s="79" t="s">
        <v>162</v>
      </c>
    </row>
    <row r="9" spans="2:13" ht="50.1" customHeight="1" thickBot="1" x14ac:dyDescent="0.25">
      <c r="B9" s="74">
        <f t="shared" si="0"/>
        <v>5</v>
      </c>
      <c r="C9" s="75" t="s">
        <v>160</v>
      </c>
      <c r="D9" s="334"/>
      <c r="F9" s="76"/>
      <c r="H9" s="81" t="s">
        <v>163</v>
      </c>
      <c r="I9" s="79" t="s">
        <v>273</v>
      </c>
      <c r="J9" s="78" t="s">
        <v>211</v>
      </c>
      <c r="K9" s="78" t="s">
        <v>211</v>
      </c>
      <c r="L9" s="78" t="s">
        <v>211</v>
      </c>
      <c r="M9" s="79" t="s">
        <v>274</v>
      </c>
    </row>
    <row r="10" spans="2:13" ht="50.1" customHeight="1" thickBot="1" x14ac:dyDescent="0.25">
      <c r="B10" s="74">
        <f t="shared" si="0"/>
        <v>6</v>
      </c>
      <c r="C10" s="75" t="s">
        <v>126</v>
      </c>
      <c r="D10" s="334"/>
      <c r="F10" s="76"/>
      <c r="H10" s="81" t="s">
        <v>301</v>
      </c>
      <c r="I10" s="79" t="s">
        <v>154</v>
      </c>
      <c r="J10" s="78" t="s">
        <v>211</v>
      </c>
      <c r="K10" s="78" t="s">
        <v>211</v>
      </c>
      <c r="L10" s="78" t="s">
        <v>211</v>
      </c>
      <c r="M10" s="79" t="s">
        <v>153</v>
      </c>
    </row>
    <row r="11" spans="2:13" ht="50.1" customHeight="1" thickBot="1" x14ac:dyDescent="0.25">
      <c r="B11" s="74">
        <f t="shared" si="0"/>
        <v>7</v>
      </c>
      <c r="C11" s="75" t="s">
        <v>122</v>
      </c>
      <c r="D11" s="334"/>
      <c r="F11" s="76"/>
      <c r="H11" s="81" t="s">
        <v>303</v>
      </c>
      <c r="I11" s="79" t="s">
        <v>156</v>
      </c>
      <c r="J11" s="78" t="s">
        <v>211</v>
      </c>
      <c r="K11" s="78" t="s">
        <v>211</v>
      </c>
      <c r="L11" s="78" t="s">
        <v>211</v>
      </c>
      <c r="M11" s="79" t="s">
        <v>155</v>
      </c>
    </row>
    <row r="12" spans="2:13" ht="50.1" customHeight="1" thickBot="1" x14ac:dyDescent="0.25">
      <c r="B12" s="74">
        <f t="shared" si="0"/>
        <v>8</v>
      </c>
      <c r="C12" s="75" t="s">
        <v>136</v>
      </c>
      <c r="D12" s="334"/>
      <c r="F12" s="76"/>
      <c r="H12" s="81" t="s">
        <v>304</v>
      </c>
      <c r="I12" s="79" t="s">
        <v>157</v>
      </c>
      <c r="J12" s="78" t="s">
        <v>211</v>
      </c>
      <c r="K12" s="78" t="s">
        <v>211</v>
      </c>
      <c r="L12" s="78" t="s">
        <v>211</v>
      </c>
      <c r="M12" s="79" t="s">
        <v>158</v>
      </c>
    </row>
    <row r="13" spans="2:13" ht="50.1" customHeight="1" thickBot="1" x14ac:dyDescent="0.25">
      <c r="B13" s="74">
        <f t="shared" si="0"/>
        <v>9</v>
      </c>
      <c r="C13" s="75" t="s">
        <v>135</v>
      </c>
      <c r="D13" s="334"/>
      <c r="F13" s="76"/>
      <c r="H13" s="81" t="s">
        <v>164</v>
      </c>
      <c r="I13" s="79" t="s">
        <v>165</v>
      </c>
      <c r="J13" s="78" t="s">
        <v>211</v>
      </c>
      <c r="K13" s="78" t="s">
        <v>211</v>
      </c>
      <c r="L13" s="78" t="s">
        <v>211</v>
      </c>
      <c r="M13" s="79" t="s">
        <v>232</v>
      </c>
    </row>
    <row r="14" spans="2:13" ht="50.1" customHeight="1" thickBot="1" x14ac:dyDescent="0.25">
      <c r="B14" s="74">
        <f t="shared" si="0"/>
        <v>10</v>
      </c>
      <c r="C14" s="75" t="s">
        <v>129</v>
      </c>
      <c r="D14" s="334"/>
      <c r="F14" s="76"/>
      <c r="H14" s="81" t="s">
        <v>166</v>
      </c>
      <c r="I14" s="80" t="s">
        <v>171</v>
      </c>
      <c r="J14" s="78" t="s">
        <v>211</v>
      </c>
      <c r="K14" s="78" t="s">
        <v>211</v>
      </c>
      <c r="L14" s="78" t="s">
        <v>211</v>
      </c>
      <c r="M14" s="80" t="s">
        <v>170</v>
      </c>
    </row>
    <row r="15" spans="2:13" ht="50.1" customHeight="1" thickBot="1" x14ac:dyDescent="0.25">
      <c r="B15" s="74">
        <f t="shared" si="0"/>
        <v>11</v>
      </c>
      <c r="C15" s="75" t="s">
        <v>130</v>
      </c>
      <c r="D15" s="334"/>
      <c r="F15" s="76"/>
      <c r="H15" s="82" t="s">
        <v>167</v>
      </c>
      <c r="I15" s="79" t="s">
        <v>168</v>
      </c>
      <c r="J15" s="78" t="s">
        <v>211</v>
      </c>
      <c r="K15" s="78" t="s">
        <v>211</v>
      </c>
      <c r="L15" s="78" t="s">
        <v>211</v>
      </c>
      <c r="M15" s="79" t="s">
        <v>169</v>
      </c>
    </row>
    <row r="16" spans="2:13" ht="50.1" customHeight="1" thickBot="1" x14ac:dyDescent="0.25">
      <c r="B16" s="74">
        <f t="shared" si="0"/>
        <v>12</v>
      </c>
      <c r="C16" s="75" t="s">
        <v>132</v>
      </c>
      <c r="D16" s="334"/>
      <c r="F16" s="76"/>
      <c r="H16" s="81" t="s">
        <v>364</v>
      </c>
      <c r="I16" s="80" t="s">
        <v>171</v>
      </c>
      <c r="J16" s="78" t="s">
        <v>211</v>
      </c>
      <c r="K16" s="78" t="s">
        <v>211</v>
      </c>
      <c r="L16" s="78" t="s">
        <v>211</v>
      </c>
      <c r="M16" s="80" t="s">
        <v>170</v>
      </c>
    </row>
    <row r="17" spans="2:13" ht="50.1" customHeight="1" thickBot="1" x14ac:dyDescent="0.25">
      <c r="B17" s="74">
        <f t="shared" si="0"/>
        <v>13</v>
      </c>
      <c r="C17" s="75" t="s">
        <v>131</v>
      </c>
      <c r="D17" s="334"/>
      <c r="F17" s="76"/>
      <c r="H17" s="81" t="s">
        <v>172</v>
      </c>
      <c r="I17" s="80" t="s">
        <v>173</v>
      </c>
      <c r="J17" s="78" t="s">
        <v>211</v>
      </c>
      <c r="K17" s="78" t="s">
        <v>211</v>
      </c>
      <c r="L17" s="78" t="s">
        <v>211</v>
      </c>
      <c r="M17" s="80" t="s">
        <v>174</v>
      </c>
    </row>
    <row r="18" spans="2:13" ht="50.1" customHeight="1" thickBot="1" x14ac:dyDescent="0.25">
      <c r="B18" s="74">
        <f t="shared" si="0"/>
        <v>14</v>
      </c>
      <c r="C18" s="75" t="s">
        <v>205</v>
      </c>
      <c r="D18" s="335"/>
      <c r="F18" s="76"/>
      <c r="H18" s="81" t="s">
        <v>205</v>
      </c>
      <c r="I18" s="79" t="s">
        <v>175</v>
      </c>
      <c r="J18" s="78" t="s">
        <v>211</v>
      </c>
      <c r="K18" s="78" t="s">
        <v>211</v>
      </c>
      <c r="L18" s="78" t="s">
        <v>211</v>
      </c>
      <c r="M18" s="79" t="s">
        <v>176</v>
      </c>
    </row>
    <row r="19" spans="2:13" ht="50.1" customHeight="1" thickBot="1" x14ac:dyDescent="0.25">
      <c r="B19" s="74">
        <f t="shared" si="0"/>
        <v>15</v>
      </c>
      <c r="C19" s="75" t="s">
        <v>201</v>
      </c>
      <c r="D19" s="335"/>
      <c r="F19" s="76"/>
      <c r="H19" s="81" t="s">
        <v>233</v>
      </c>
      <c r="I19" s="79" t="s">
        <v>203</v>
      </c>
      <c r="J19" s="78" t="s">
        <v>211</v>
      </c>
      <c r="K19" s="78" t="s">
        <v>211</v>
      </c>
      <c r="L19" s="78" t="s">
        <v>211</v>
      </c>
      <c r="M19" s="79" t="s">
        <v>204</v>
      </c>
    </row>
    <row r="20" spans="2:13" ht="50.1" customHeight="1" thickBot="1" x14ac:dyDescent="0.25">
      <c r="B20" s="74">
        <f t="shared" si="0"/>
        <v>16</v>
      </c>
      <c r="C20" s="75" t="s">
        <v>206</v>
      </c>
      <c r="D20" s="335"/>
      <c r="F20" s="76"/>
      <c r="H20" s="81" t="s">
        <v>234</v>
      </c>
      <c r="I20" s="79" t="s">
        <v>213</v>
      </c>
      <c r="J20" s="78" t="s">
        <v>211</v>
      </c>
      <c r="K20" s="78" t="s">
        <v>211</v>
      </c>
      <c r="L20" s="78" t="s">
        <v>211</v>
      </c>
      <c r="M20" s="79" t="s">
        <v>209</v>
      </c>
    </row>
    <row r="21" spans="2:13" ht="50.1" customHeight="1" thickBot="1" x14ac:dyDescent="0.25">
      <c r="B21" s="74">
        <f t="shared" si="0"/>
        <v>17</v>
      </c>
      <c r="C21" s="75" t="s">
        <v>202</v>
      </c>
      <c r="D21" s="334"/>
      <c r="F21" s="76"/>
      <c r="H21" s="81" t="s">
        <v>245</v>
      </c>
      <c r="I21" s="79" t="s">
        <v>208</v>
      </c>
      <c r="J21" s="78" t="s">
        <v>211</v>
      </c>
      <c r="K21" s="78" t="s">
        <v>211</v>
      </c>
      <c r="L21" s="78" t="s">
        <v>211</v>
      </c>
      <c r="M21" s="79" t="s">
        <v>207</v>
      </c>
    </row>
    <row r="22" spans="2:13" ht="57.75" thickBot="1" x14ac:dyDescent="0.25">
      <c r="B22" s="74">
        <f t="shared" si="0"/>
        <v>18</v>
      </c>
      <c r="C22" s="75" t="s">
        <v>235</v>
      </c>
      <c r="D22" s="334"/>
      <c r="F22" s="76"/>
      <c r="H22" s="81" t="s">
        <v>236</v>
      </c>
      <c r="I22" s="79" t="s">
        <v>278</v>
      </c>
      <c r="J22" s="78" t="s">
        <v>211</v>
      </c>
      <c r="K22" s="78" t="s">
        <v>211</v>
      </c>
      <c r="L22" s="78" t="s">
        <v>211</v>
      </c>
      <c r="M22" s="79" t="s">
        <v>363</v>
      </c>
    </row>
    <row r="23" spans="2:13" ht="50.1" customHeight="1" thickBot="1" x14ac:dyDescent="0.25">
      <c r="B23" s="74">
        <f t="shared" si="0"/>
        <v>19</v>
      </c>
      <c r="C23" s="75" t="s">
        <v>299</v>
      </c>
      <c r="D23" s="335"/>
      <c r="F23" s="76"/>
      <c r="H23" s="81" t="s">
        <v>300</v>
      </c>
      <c r="I23" s="79" t="s">
        <v>277</v>
      </c>
      <c r="J23" s="78" t="s">
        <v>211</v>
      </c>
      <c r="K23" s="78" t="s">
        <v>211</v>
      </c>
      <c r="L23" s="78" t="s">
        <v>211</v>
      </c>
      <c r="M23" s="80" t="s">
        <v>276</v>
      </c>
    </row>
    <row r="24" spans="2:13" ht="50.1" customHeight="1" thickBot="1" x14ac:dyDescent="0.25">
      <c r="B24" s="74">
        <f t="shared" si="0"/>
        <v>20</v>
      </c>
      <c r="C24" s="75" t="s">
        <v>212</v>
      </c>
      <c r="D24" s="335"/>
      <c r="F24" s="76"/>
      <c r="H24" s="81" t="s">
        <v>177</v>
      </c>
      <c r="I24" s="80" t="s">
        <v>178</v>
      </c>
      <c r="J24" s="78" t="s">
        <v>211</v>
      </c>
      <c r="K24" s="78" t="s">
        <v>211</v>
      </c>
      <c r="L24" s="78" t="s">
        <v>211</v>
      </c>
      <c r="M24" s="80" t="s">
        <v>179</v>
      </c>
    </row>
    <row r="25" spans="2:13" ht="50.1" customHeight="1" thickBot="1" x14ac:dyDescent="0.25">
      <c r="B25" s="74">
        <f t="shared" si="0"/>
        <v>21</v>
      </c>
      <c r="C25" s="75" t="s">
        <v>180</v>
      </c>
      <c r="D25" s="335"/>
      <c r="F25" s="76"/>
      <c r="H25" s="81" t="s">
        <v>123</v>
      </c>
      <c r="I25" s="79" t="s">
        <v>181</v>
      </c>
      <c r="J25" s="78" t="s">
        <v>211</v>
      </c>
      <c r="K25" s="78" t="s">
        <v>211</v>
      </c>
      <c r="L25" s="78" t="s">
        <v>211</v>
      </c>
      <c r="M25" s="79" t="s">
        <v>182</v>
      </c>
    </row>
    <row r="26" spans="2:13" ht="50.1" customHeight="1" thickBot="1" x14ac:dyDescent="0.25">
      <c r="B26" s="74">
        <f t="shared" si="0"/>
        <v>22</v>
      </c>
      <c r="C26" s="83" t="s">
        <v>214</v>
      </c>
      <c r="D26" s="335"/>
      <c r="F26" s="76"/>
      <c r="H26" s="81" t="s">
        <v>216</v>
      </c>
      <c r="I26" s="79" t="s">
        <v>218</v>
      </c>
      <c r="J26" s="78" t="s">
        <v>211</v>
      </c>
      <c r="K26" s="78" t="s">
        <v>211</v>
      </c>
      <c r="L26" s="78" t="s">
        <v>211</v>
      </c>
      <c r="M26" s="79" t="s">
        <v>219</v>
      </c>
    </row>
    <row r="27" spans="2:13" ht="50.1" customHeight="1" thickBot="1" x14ac:dyDescent="0.25">
      <c r="B27" s="74">
        <f t="shared" si="0"/>
        <v>23</v>
      </c>
      <c r="C27" s="75" t="s">
        <v>183</v>
      </c>
      <c r="D27" s="335"/>
      <c r="F27" s="76"/>
      <c r="H27" s="81" t="s">
        <v>184</v>
      </c>
      <c r="I27" s="79" t="s">
        <v>185</v>
      </c>
      <c r="J27" s="78" t="s">
        <v>211</v>
      </c>
      <c r="K27" s="78" t="s">
        <v>211</v>
      </c>
      <c r="L27" s="78" t="s">
        <v>211</v>
      </c>
      <c r="M27" s="79" t="s">
        <v>186</v>
      </c>
    </row>
    <row r="28" spans="2:13" ht="50.1" customHeight="1" thickBot="1" x14ac:dyDescent="0.25">
      <c r="B28" s="321">
        <f t="shared" si="0"/>
        <v>24</v>
      </c>
      <c r="C28" s="83" t="s">
        <v>215</v>
      </c>
      <c r="D28" s="336"/>
      <c r="F28" s="84"/>
      <c r="H28" s="90" t="s">
        <v>217</v>
      </c>
      <c r="I28" s="91" t="s">
        <v>218</v>
      </c>
      <c r="J28" s="92" t="s">
        <v>211</v>
      </c>
      <c r="K28" s="92" t="s">
        <v>211</v>
      </c>
      <c r="L28" s="92" t="s">
        <v>211</v>
      </c>
      <c r="M28" s="91" t="s">
        <v>219</v>
      </c>
    </row>
    <row r="29" spans="2:13" ht="50.1" customHeight="1" thickBot="1" x14ac:dyDescent="0.3">
      <c r="B29" s="391" t="s">
        <v>315</v>
      </c>
      <c r="C29" s="392"/>
      <c r="D29" s="393"/>
      <c r="E29" s="85"/>
      <c r="F29" s="167" t="str">
        <f>IFERROR(AVERAGE(F5:F28),"-")</f>
        <v>-</v>
      </c>
      <c r="H29" s="93"/>
      <c r="I29" s="93"/>
      <c r="J29" s="93"/>
      <c r="K29" s="93"/>
      <c r="L29" s="93"/>
      <c r="M29" s="93"/>
    </row>
    <row r="30" spans="2:13" ht="50.1" customHeight="1" thickBot="1" x14ac:dyDescent="0.25">
      <c r="B30" s="394" t="s">
        <v>316</v>
      </c>
      <c r="C30" s="394"/>
      <c r="D30" s="394"/>
      <c r="F30" s="86"/>
      <c r="H30" s="89"/>
    </row>
    <row r="31" spans="2:13" ht="50.1" customHeight="1" x14ac:dyDescent="0.2"/>
    <row r="32" spans="2:13" ht="50.1" customHeight="1" x14ac:dyDescent="0.2"/>
    <row r="33" ht="50.1" customHeight="1" x14ac:dyDescent="0.2"/>
  </sheetData>
  <mergeCells count="2">
    <mergeCell ref="B29:D29"/>
    <mergeCell ref="B30:D30"/>
  </mergeCells>
  <conditionalFormatting sqref="D5:D28">
    <cfRule type="containsBlanks" dxfId="41" priority="1">
      <formula>LEN(TRIM(D5))=0</formula>
    </cfRule>
  </conditionalFormatting>
  <conditionalFormatting sqref="F5:F28 F30">
    <cfRule type="containsBlanks" dxfId="40" priority="2">
      <formula>LEN(TRIM(F5))=0</formula>
    </cfRule>
  </conditionalFormatting>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44711-A5BC-4203-AA27-4491D21C84C9}">
  <sheetPr>
    <tabColor theme="4" tint="-0.499984740745262"/>
  </sheetPr>
  <dimension ref="B1:R175"/>
  <sheetViews>
    <sheetView zoomScale="114" zoomScaleNormal="100" workbookViewId="0"/>
  </sheetViews>
  <sheetFormatPr defaultColWidth="24.5703125" defaultRowHeight="12" outlineLevelRow="1" outlineLevelCol="1" x14ac:dyDescent="0.2"/>
  <cols>
    <col min="1" max="1" width="5.7109375" style="7" customWidth="1"/>
    <col min="2" max="2" width="6.140625" style="40" hidden="1" customWidth="1" outlineLevel="1"/>
    <col min="3" max="3" width="28.5703125" style="23" customWidth="1" collapsed="1"/>
    <col min="4" max="9" width="8.7109375" style="6" customWidth="1"/>
    <col min="10" max="12" width="8.7109375" style="7" customWidth="1"/>
    <col min="13" max="15" width="21.42578125" style="7" customWidth="1"/>
    <col min="16" max="17" width="11.140625" style="7" customWidth="1"/>
    <col min="18" max="16384" width="24.5703125" style="7"/>
  </cols>
  <sheetData>
    <row r="1" spans="2:15" ht="15" customHeight="1" x14ac:dyDescent="0.2">
      <c r="B1" s="205"/>
    </row>
    <row r="2" spans="2:15" ht="15" customHeight="1" x14ac:dyDescent="0.2">
      <c r="B2" s="205"/>
      <c r="D2" s="7"/>
      <c r="E2" s="7"/>
      <c r="F2" s="7"/>
    </row>
    <row r="3" spans="2:15" ht="15" customHeight="1" x14ac:dyDescent="0.2">
      <c r="B3" s="205"/>
      <c r="C3" s="197" t="s">
        <v>287</v>
      </c>
      <c r="D3" s="198"/>
      <c r="E3" s="198"/>
      <c r="F3" s="198"/>
      <c r="G3" s="197">
        <v>2023</v>
      </c>
      <c r="H3" s="197">
        <v>2024</v>
      </c>
      <c r="I3" s="197">
        <v>2025</v>
      </c>
      <c r="J3" s="198">
        <v>2026</v>
      </c>
      <c r="K3" s="198">
        <v>2027</v>
      </c>
      <c r="L3" s="198">
        <v>2028</v>
      </c>
    </row>
    <row r="4" spans="2:15" ht="15" customHeight="1" x14ac:dyDescent="0.2">
      <c r="B4" s="7"/>
      <c r="C4" s="208" t="s">
        <v>290</v>
      </c>
      <c r="D4" s="7"/>
      <c r="E4" s="7"/>
      <c r="F4" s="7"/>
      <c r="G4" s="7"/>
      <c r="H4" s="7"/>
      <c r="I4" s="7"/>
    </row>
    <row r="5" spans="2:15" ht="15" customHeight="1" x14ac:dyDescent="0.2">
      <c r="B5" s="205"/>
      <c r="C5" s="204" t="s">
        <v>279</v>
      </c>
      <c r="D5" s="206"/>
      <c r="E5" s="206"/>
      <c r="F5" s="206"/>
      <c r="G5" s="207">
        <v>0</v>
      </c>
      <c r="H5" s="207">
        <v>0</v>
      </c>
      <c r="I5" s="207">
        <v>0</v>
      </c>
      <c r="J5" s="207">
        <v>0</v>
      </c>
      <c r="K5" s="207">
        <v>0</v>
      </c>
      <c r="L5" s="207">
        <v>0</v>
      </c>
    </row>
    <row r="6" spans="2:15" ht="15" customHeight="1" x14ac:dyDescent="0.2">
      <c r="B6" s="205"/>
      <c r="C6" s="6" t="s">
        <v>280</v>
      </c>
      <c r="D6" s="7"/>
      <c r="E6" s="7"/>
      <c r="F6" s="7"/>
      <c r="G6" s="199">
        <f>'Nefco Financials'!H25+G5*'Nefco Financials'!H25</f>
        <v>0</v>
      </c>
      <c r="H6" s="199">
        <f>'Nefco Financials'!I25+H5*'Nefco Financials'!I25</f>
        <v>0</v>
      </c>
      <c r="I6" s="199">
        <f>'Nefco Financials'!J25+I5*'Nefco Financials'!J25</f>
        <v>0</v>
      </c>
      <c r="J6" s="199">
        <f>'Nefco Financials'!K25+J5*'Nefco Financials'!K25</f>
        <v>0</v>
      </c>
      <c r="K6" s="199">
        <f>'Nefco Financials'!L25+K5*'Nefco Financials'!L25</f>
        <v>0</v>
      </c>
      <c r="L6" s="199">
        <f>'Nefco Financials'!M25+L5*'Nefco Financials'!M25</f>
        <v>0</v>
      </c>
    </row>
    <row r="7" spans="2:15" ht="15" customHeight="1" x14ac:dyDescent="0.2">
      <c r="B7" s="205"/>
      <c r="C7" s="204" t="s">
        <v>281</v>
      </c>
      <c r="D7" s="206"/>
      <c r="E7" s="206"/>
      <c r="F7" s="206"/>
      <c r="G7" s="207">
        <v>0.17199999999999999</v>
      </c>
      <c r="H7" s="207">
        <v>0.17199999999999999</v>
      </c>
      <c r="I7" s="207">
        <v>0.17199999999999999</v>
      </c>
      <c r="J7" s="207">
        <v>0.17199999999999999</v>
      </c>
      <c r="K7" s="207">
        <v>0.17199999999999999</v>
      </c>
      <c r="L7" s="207">
        <v>0.17199999999999999</v>
      </c>
    </row>
    <row r="8" spans="2:15" ht="15" customHeight="1" x14ac:dyDescent="0.2">
      <c r="B8" s="205"/>
      <c r="C8" s="201" t="s">
        <v>282</v>
      </c>
      <c r="D8" s="202"/>
      <c r="E8" s="202"/>
      <c r="F8" s="202"/>
      <c r="G8" s="203">
        <f>'Nefco Financials'!H26*(1+G7)</f>
        <v>0</v>
      </c>
      <c r="H8" s="203">
        <f>'Nefco Financials'!I26*(1+H7)</f>
        <v>0</v>
      </c>
      <c r="I8" s="203">
        <f>'Nefco Financials'!J26*(1+I7)</f>
        <v>0</v>
      </c>
      <c r="J8" s="203">
        <f>'Nefco Financials'!K26*(1+J7)</f>
        <v>0</v>
      </c>
      <c r="K8" s="203">
        <f>'Nefco Financials'!L26*(1+K7)</f>
        <v>0</v>
      </c>
      <c r="L8" s="203">
        <f>'Nefco Financials'!M26*(1+L7)</f>
        <v>0</v>
      </c>
    </row>
    <row r="9" spans="2:15" s="8" customFormat="1" ht="15" customHeight="1" x14ac:dyDescent="0.25">
      <c r="B9" s="209"/>
      <c r="C9" s="53" t="s">
        <v>289</v>
      </c>
      <c r="D9" s="5"/>
      <c r="E9" s="5"/>
      <c r="F9" s="5"/>
      <c r="G9" s="200"/>
      <c r="H9" s="5"/>
      <c r="I9" s="5"/>
    </row>
    <row r="10" spans="2:15" s="8" customFormat="1" ht="15" customHeight="1" x14ac:dyDescent="0.25">
      <c r="B10" s="209"/>
      <c r="C10" s="210" t="s">
        <v>288</v>
      </c>
      <c r="D10" s="210"/>
      <c r="E10" s="210"/>
      <c r="F10" s="210"/>
      <c r="G10" s="211" t="e">
        <f>G154</f>
        <v>#DIV/0!</v>
      </c>
      <c r="H10" s="211" t="e">
        <f t="shared" ref="H10:L10" si="0">H154</f>
        <v>#DIV/0!</v>
      </c>
      <c r="I10" s="211" t="e">
        <f t="shared" si="0"/>
        <v>#DIV/0!</v>
      </c>
      <c r="J10" s="211" t="e">
        <f t="shared" si="0"/>
        <v>#DIV/0!</v>
      </c>
      <c r="K10" s="211" t="e">
        <f t="shared" si="0"/>
        <v>#DIV/0!</v>
      </c>
      <c r="L10" s="211" t="e">
        <f t="shared" si="0"/>
        <v>#DIV/0!</v>
      </c>
    </row>
    <row r="11" spans="2:15" s="8" customFormat="1" ht="15" customHeight="1" x14ac:dyDescent="0.25">
      <c r="B11" s="209"/>
      <c r="C11" s="212" t="s">
        <v>3</v>
      </c>
      <c r="D11" s="212"/>
      <c r="E11" s="212"/>
      <c r="F11" s="212"/>
      <c r="G11" s="213" t="e">
        <f>G74</f>
        <v>#DIV/0!</v>
      </c>
      <c r="H11" s="213" t="e">
        <f t="shared" ref="H11:L11" si="1">H74</f>
        <v>#DIV/0!</v>
      </c>
      <c r="I11" s="213" t="e">
        <f t="shared" si="1"/>
        <v>#DIV/0!</v>
      </c>
      <c r="J11" s="213" t="e">
        <f t="shared" si="1"/>
        <v>#DIV/0!</v>
      </c>
      <c r="K11" s="213" t="e">
        <f t="shared" si="1"/>
        <v>#DIV/0!</v>
      </c>
      <c r="L11" s="213" t="e">
        <f t="shared" si="1"/>
        <v>#DIV/0!</v>
      </c>
    </row>
    <row r="12" spans="2:15" s="8" customFormat="1" ht="15" customHeight="1" x14ac:dyDescent="0.25">
      <c r="B12" s="99"/>
      <c r="C12" s="51"/>
      <c r="D12" s="5"/>
      <c r="E12" s="5"/>
      <c r="F12" s="5"/>
      <c r="G12" s="200"/>
      <c r="H12" s="5"/>
      <c r="I12" s="5"/>
    </row>
    <row r="13" spans="2:15" s="105" customFormat="1" ht="15" customHeight="1" x14ac:dyDescent="0.25">
      <c r="B13" s="99"/>
      <c r="C13" s="104" t="s">
        <v>43</v>
      </c>
      <c r="D13" s="104"/>
      <c r="E13" s="104"/>
      <c r="F13" s="104"/>
      <c r="G13" s="104"/>
      <c r="H13" s="104"/>
      <c r="I13" s="104"/>
      <c r="J13" s="104"/>
      <c r="K13" s="104"/>
      <c r="L13" s="104"/>
      <c r="M13" s="100" t="s">
        <v>37</v>
      </c>
      <c r="N13" s="100" t="s">
        <v>223</v>
      </c>
      <c r="O13" s="100" t="s">
        <v>224</v>
      </c>
    </row>
    <row r="14" spans="2:15" s="105" customFormat="1" ht="15" customHeight="1" x14ac:dyDescent="0.25">
      <c r="B14" s="169"/>
      <c r="C14" s="170" t="s">
        <v>220</v>
      </c>
      <c r="D14" s="171">
        <f>'Nefco Financials'!D$18</f>
        <v>2021</v>
      </c>
      <c r="E14" s="171">
        <f>'Nefco Financials'!E$18</f>
        <v>2022</v>
      </c>
      <c r="F14" s="171">
        <f>'Nefco Financials'!F$18</f>
        <v>2023</v>
      </c>
      <c r="G14" s="171">
        <f>'Nefco Financials'!H$18</f>
        <v>2024</v>
      </c>
      <c r="H14" s="171">
        <f>'Nefco Financials'!I$18</f>
        <v>2025</v>
      </c>
      <c r="I14" s="171">
        <f>'Nefco Financials'!J$18</f>
        <v>2026</v>
      </c>
      <c r="J14" s="171">
        <f>'Nefco Financials'!K$18</f>
        <v>2027</v>
      </c>
      <c r="K14" s="171">
        <f>'Nefco Financials'!L$18</f>
        <v>2028</v>
      </c>
      <c r="L14" s="171">
        <f>'Nefco Financials'!M$18</f>
        <v>2029</v>
      </c>
      <c r="M14" s="4"/>
      <c r="N14" s="4"/>
      <c r="O14" s="4"/>
    </row>
    <row r="15" spans="2:15" s="105" customFormat="1" ht="15" customHeight="1" x14ac:dyDescent="0.25">
      <c r="B15" s="169" t="s">
        <v>225</v>
      </c>
      <c r="C15" s="173"/>
      <c r="D15" s="171" t="s">
        <v>12</v>
      </c>
      <c r="E15" s="171" t="s">
        <v>12</v>
      </c>
      <c r="F15" s="171" t="s">
        <v>12</v>
      </c>
      <c r="G15" s="171" t="s">
        <v>13</v>
      </c>
      <c r="H15" s="171" t="s">
        <v>13</v>
      </c>
      <c r="I15" s="171" t="s">
        <v>13</v>
      </c>
      <c r="J15" s="171" t="s">
        <v>13</v>
      </c>
      <c r="K15" s="171" t="s">
        <v>13</v>
      </c>
      <c r="L15" s="171" t="s">
        <v>13</v>
      </c>
      <c r="M15" s="4"/>
      <c r="N15" s="4"/>
      <c r="O15" s="4"/>
    </row>
    <row r="16" spans="2:15" s="105" customFormat="1" ht="15" customHeight="1" x14ac:dyDescent="0.25">
      <c r="B16" s="169">
        <v>1</v>
      </c>
      <c r="C16" s="188" t="s">
        <v>133</v>
      </c>
      <c r="D16" s="175">
        <f>'Nefco Financials'!D25</f>
        <v>0</v>
      </c>
      <c r="E16" s="175">
        <f>'Nefco Financials'!E25</f>
        <v>0</v>
      </c>
      <c r="F16" s="175">
        <f>'Nefco Financials'!F25</f>
        <v>0</v>
      </c>
      <c r="G16" s="176">
        <f>G6</f>
        <v>0</v>
      </c>
      <c r="H16" s="176">
        <f t="shared" ref="H16:L16" si="2">H6</f>
        <v>0</v>
      </c>
      <c r="I16" s="176">
        <f t="shared" si="2"/>
        <v>0</v>
      </c>
      <c r="J16" s="176">
        <f t="shared" si="2"/>
        <v>0</v>
      </c>
      <c r="K16" s="176">
        <f t="shared" si="2"/>
        <v>0</v>
      </c>
      <c r="L16" s="176">
        <f t="shared" si="2"/>
        <v>0</v>
      </c>
      <c r="M16" s="4" t="s">
        <v>283</v>
      </c>
      <c r="N16" s="4"/>
      <c r="O16" s="4"/>
    </row>
    <row r="17" spans="2:18" s="105" customFormat="1" ht="15" customHeight="1" x14ac:dyDescent="0.25">
      <c r="B17" s="169">
        <v>2</v>
      </c>
      <c r="C17" s="189" t="s">
        <v>266</v>
      </c>
      <c r="D17" s="177">
        <f>'Nefco Financials'!D26</f>
        <v>0</v>
      </c>
      <c r="E17" s="177">
        <f>'Nefco Financials'!E26</f>
        <v>0</v>
      </c>
      <c r="F17" s="177">
        <f>'Nefco Financials'!F26</f>
        <v>0</v>
      </c>
      <c r="G17" s="178">
        <f>G8</f>
        <v>0</v>
      </c>
      <c r="H17" s="178">
        <f t="shared" ref="H17:L17" si="3">H8</f>
        <v>0</v>
      </c>
      <c r="I17" s="178">
        <f t="shared" si="3"/>
        <v>0</v>
      </c>
      <c r="J17" s="178">
        <f t="shared" si="3"/>
        <v>0</v>
      </c>
      <c r="K17" s="178">
        <f t="shared" si="3"/>
        <v>0</v>
      </c>
      <c r="L17" s="178">
        <f t="shared" si="3"/>
        <v>0</v>
      </c>
      <c r="M17" s="4" t="s">
        <v>283</v>
      </c>
      <c r="N17" s="193"/>
      <c r="O17" s="4"/>
    </row>
    <row r="18" spans="2:18" s="105" customFormat="1" ht="15" customHeight="1" x14ac:dyDescent="0.25">
      <c r="B18" s="169">
        <v>3</v>
      </c>
      <c r="C18" s="190" t="s">
        <v>91</v>
      </c>
      <c r="D18" s="180">
        <f>SUM(D16:D17)</f>
        <v>0</v>
      </c>
      <c r="E18" s="180">
        <f t="shared" ref="E18:L18" si="4">SUM(E16:E17)</f>
        <v>0</v>
      </c>
      <c r="F18" s="180">
        <f t="shared" si="4"/>
        <v>0</v>
      </c>
      <c r="G18" s="181">
        <f t="shared" si="4"/>
        <v>0</v>
      </c>
      <c r="H18" s="181">
        <f t="shared" si="4"/>
        <v>0</v>
      </c>
      <c r="I18" s="181">
        <f t="shared" si="4"/>
        <v>0</v>
      </c>
      <c r="J18" s="181">
        <f t="shared" si="4"/>
        <v>0</v>
      </c>
      <c r="K18" s="181">
        <f t="shared" si="4"/>
        <v>0</v>
      </c>
      <c r="L18" s="181">
        <f t="shared" si="4"/>
        <v>0</v>
      </c>
      <c r="M18" s="4"/>
      <c r="N18" s="4"/>
      <c r="O18" s="4"/>
    </row>
    <row r="19" spans="2:18" s="105" customFormat="1" ht="15" customHeight="1" x14ac:dyDescent="0.25">
      <c r="B19" s="169"/>
      <c r="C19" s="190"/>
      <c r="D19" s="192"/>
      <c r="E19" s="192"/>
      <c r="F19" s="192"/>
      <c r="G19" s="191"/>
      <c r="H19" s="191"/>
      <c r="I19" s="191"/>
      <c r="J19" s="191"/>
      <c r="K19" s="191"/>
      <c r="L19" s="191"/>
      <c r="M19" s="4"/>
      <c r="N19" s="4"/>
      <c r="O19" s="4"/>
    </row>
    <row r="20" spans="2:18" s="105" customFormat="1" ht="15" customHeight="1" x14ac:dyDescent="0.25">
      <c r="B20" s="169">
        <v>4</v>
      </c>
      <c r="C20" s="188" t="s">
        <v>134</v>
      </c>
      <c r="D20" s="175">
        <f>'Nefco Financials'!D30</f>
        <v>0</v>
      </c>
      <c r="E20" s="175">
        <f>'Nefco Financials'!E30</f>
        <v>0</v>
      </c>
      <c r="F20" s="175">
        <f>'Nefco Financials'!F30</f>
        <v>0</v>
      </c>
      <c r="G20" s="176">
        <f>'Nefco Financials'!H30</f>
        <v>0</v>
      </c>
      <c r="H20" s="176">
        <f>'Nefco Financials'!I30</f>
        <v>0</v>
      </c>
      <c r="I20" s="176">
        <f>'Nefco Financials'!J30</f>
        <v>0</v>
      </c>
      <c r="J20" s="176">
        <f>'Nefco Financials'!K30</f>
        <v>0</v>
      </c>
      <c r="K20" s="176">
        <f>'Nefco Financials'!L30</f>
        <v>0</v>
      </c>
      <c r="L20" s="176">
        <f>'Nefco Financials'!M30</f>
        <v>0</v>
      </c>
      <c r="M20" s="4"/>
      <c r="N20" s="4"/>
      <c r="O20" s="4"/>
    </row>
    <row r="21" spans="2:18" s="105" customFormat="1" ht="15" customHeight="1" x14ac:dyDescent="0.25">
      <c r="B21" s="169"/>
      <c r="C21" s="188"/>
      <c r="D21" s="175"/>
      <c r="E21" s="175"/>
      <c r="F21" s="175"/>
      <c r="G21" s="176"/>
      <c r="H21" s="176"/>
      <c r="I21" s="176"/>
      <c r="J21" s="176"/>
      <c r="K21" s="176"/>
      <c r="L21" s="176"/>
      <c r="M21" s="4"/>
      <c r="N21" s="4"/>
      <c r="O21" s="4"/>
    </row>
    <row r="22" spans="2:18" s="105" customFormat="1" ht="15" customHeight="1" x14ac:dyDescent="0.25">
      <c r="B22" s="169"/>
      <c r="C22" s="188"/>
      <c r="D22" s="180"/>
      <c r="E22" s="180"/>
      <c r="F22" s="180"/>
      <c r="G22" s="181"/>
      <c r="H22" s="181"/>
      <c r="I22" s="181"/>
      <c r="J22" s="181"/>
      <c r="K22" s="181"/>
      <c r="L22" s="181"/>
      <c r="M22" s="4"/>
      <c r="N22" s="4"/>
      <c r="O22" s="4"/>
    </row>
    <row r="23" spans="2:18" s="105" customFormat="1" ht="15" customHeight="1" x14ac:dyDescent="0.25">
      <c r="B23" s="169">
        <f>1+B20</f>
        <v>5</v>
      </c>
      <c r="C23" s="188" t="s">
        <v>337</v>
      </c>
      <c r="D23" s="175">
        <f>'Nefco Financials'!D32</f>
        <v>0</v>
      </c>
      <c r="E23" s="175">
        <f>'Nefco Financials'!E32</f>
        <v>0</v>
      </c>
      <c r="F23" s="175">
        <f>'Nefco Financials'!F32</f>
        <v>0</v>
      </c>
      <c r="G23" s="176" t="e">
        <f>(('Nefco Financials'!H32/'Nefco Financials'!H$25)*G16*50%)+'Nefco Financials'!H32*50%</f>
        <v>#DIV/0!</v>
      </c>
      <c r="H23" s="176" t="e">
        <f>(('Nefco Financials'!I32/'Nefco Financials'!I$25)*H16*50%)+'Nefco Financials'!I32*50%</f>
        <v>#DIV/0!</v>
      </c>
      <c r="I23" s="176" t="e">
        <f>(('Nefco Financials'!J32/'Nefco Financials'!J$25)*I16*50%)+'Nefco Financials'!J32*50%</f>
        <v>#DIV/0!</v>
      </c>
      <c r="J23" s="176" t="e">
        <f>(('Nefco Financials'!K32/'Nefco Financials'!K$25)*J16*50%)+'Nefco Financials'!K32*50%</f>
        <v>#DIV/0!</v>
      </c>
      <c r="K23" s="176" t="e">
        <f>(('Nefco Financials'!L32/'Nefco Financials'!L$25)*K16*50%)+'Nefco Financials'!L32*50%</f>
        <v>#DIV/0!</v>
      </c>
      <c r="L23" s="176" t="e">
        <f>(('Nefco Financials'!M32/'Nefco Financials'!M$25)*L16*50%)+'Nefco Financials'!M32*50%</f>
        <v>#DIV/0!</v>
      </c>
      <c r="M23" s="4" t="s">
        <v>295</v>
      </c>
      <c r="N23" s="4"/>
      <c r="O23" s="4"/>
    </row>
    <row r="24" spans="2:18" s="105" customFormat="1" ht="15" customHeight="1" x14ac:dyDescent="0.25">
      <c r="B24" s="169">
        <f>1+B23</f>
        <v>6</v>
      </c>
      <c r="C24" s="188" t="s">
        <v>338</v>
      </c>
      <c r="D24" s="175">
        <f>'Nefco Financials'!D33</f>
        <v>0</v>
      </c>
      <c r="E24" s="175">
        <f>'Nefco Financials'!E33</f>
        <v>0</v>
      </c>
      <c r="F24" s="175">
        <f>'Nefco Financials'!F33</f>
        <v>0</v>
      </c>
      <c r="G24" s="176" t="e">
        <f>(('Nefco Financials'!H33/'Nefco Financials'!H$25)*G16*50%)+'Nefco Financials'!H33*50%</f>
        <v>#DIV/0!</v>
      </c>
      <c r="H24" s="176" t="e">
        <f>(('Nefco Financials'!I33/'Nefco Financials'!I$25)*H16*50%)+'Nefco Financials'!I33*50%</f>
        <v>#DIV/0!</v>
      </c>
      <c r="I24" s="176" t="e">
        <f>(('Nefco Financials'!J33/'Nefco Financials'!J$25)*I16*50%)+'Nefco Financials'!J33*50%</f>
        <v>#DIV/0!</v>
      </c>
      <c r="J24" s="176" t="e">
        <f>(('Nefco Financials'!K33/'Nefco Financials'!K$25)*J16*50%)+'Nefco Financials'!K33*50%</f>
        <v>#DIV/0!</v>
      </c>
      <c r="K24" s="176" t="e">
        <f>(('Nefco Financials'!L33/'Nefco Financials'!L$25)*K16*50%)+'Nefco Financials'!L33*50%</f>
        <v>#DIV/0!</v>
      </c>
      <c r="L24" s="176" t="e">
        <f>(('Nefco Financials'!M33/'Nefco Financials'!M$25)*L16*50%)+'Nefco Financials'!M33*50%</f>
        <v>#DIV/0!</v>
      </c>
      <c r="M24" s="4" t="s">
        <v>295</v>
      </c>
      <c r="N24" s="4"/>
      <c r="O24" s="4"/>
      <c r="R24" s="196"/>
    </row>
    <row r="25" spans="2:18" s="105" customFormat="1" ht="15" customHeight="1" x14ac:dyDescent="0.25">
      <c r="B25" s="169">
        <f t="shared" ref="B25:B26" si="5">1+B24</f>
        <v>7</v>
      </c>
      <c r="C25" s="188" t="s">
        <v>339</v>
      </c>
      <c r="D25" s="175">
        <f>'Nefco Financials'!D34</f>
        <v>0</v>
      </c>
      <c r="E25" s="175">
        <f>'Nefco Financials'!E34</f>
        <v>0</v>
      </c>
      <c r="F25" s="175">
        <f>'Nefco Financials'!F34</f>
        <v>0</v>
      </c>
      <c r="G25" s="176" t="e">
        <f>(('Nefco Financials'!H34/'Nefco Financials'!H$25)*G16*50%)+'Nefco Financials'!H34*50%</f>
        <v>#DIV/0!</v>
      </c>
      <c r="H25" s="176" t="e">
        <f>(('Nefco Financials'!I34/'Nefco Financials'!I$25)*H16*50%)+'Nefco Financials'!I34*50%</f>
        <v>#DIV/0!</v>
      </c>
      <c r="I25" s="176" t="e">
        <f>(('Nefco Financials'!J34/'Nefco Financials'!J$25)*I16*50%)+'Nefco Financials'!J34*50%</f>
        <v>#DIV/0!</v>
      </c>
      <c r="J25" s="176" t="e">
        <f>(('Nefco Financials'!K34/'Nefco Financials'!K$25)*J16*50%)+'Nefco Financials'!K34*50%</f>
        <v>#DIV/0!</v>
      </c>
      <c r="K25" s="176" t="e">
        <f>(('Nefco Financials'!L34/'Nefco Financials'!L$25)*K16*50%)+'Nefco Financials'!L34*50%</f>
        <v>#DIV/0!</v>
      </c>
      <c r="L25" s="176" t="e">
        <f>(('Nefco Financials'!M34/'Nefco Financials'!M$25)*L16*50%)+'Nefco Financials'!M34*50%</f>
        <v>#DIV/0!</v>
      </c>
      <c r="M25" s="4" t="s">
        <v>295</v>
      </c>
      <c r="N25" s="4"/>
      <c r="O25" s="4"/>
      <c r="P25" s="176"/>
      <c r="Q25" s="195"/>
      <c r="R25" s="196"/>
    </row>
    <row r="26" spans="2:18" s="105" customFormat="1" ht="15" customHeight="1" x14ac:dyDescent="0.25">
      <c r="B26" s="169">
        <f t="shared" si="5"/>
        <v>8</v>
      </c>
      <c r="C26" s="182" t="s">
        <v>10</v>
      </c>
      <c r="D26" s="183">
        <f>SUM(D23:D25)+D20+D18</f>
        <v>0</v>
      </c>
      <c r="E26" s="183">
        <f t="shared" ref="E26:L26" si="6">SUM(E23:E25)+E20+E18</f>
        <v>0</v>
      </c>
      <c r="F26" s="183">
        <f t="shared" si="6"/>
        <v>0</v>
      </c>
      <c r="G26" s="184" t="e">
        <f>SUM(G23:G25)+G20+G18</f>
        <v>#DIV/0!</v>
      </c>
      <c r="H26" s="184" t="e">
        <f t="shared" si="6"/>
        <v>#DIV/0!</v>
      </c>
      <c r="I26" s="184" t="e">
        <f t="shared" si="6"/>
        <v>#DIV/0!</v>
      </c>
      <c r="J26" s="184" t="e">
        <f t="shared" si="6"/>
        <v>#DIV/0!</v>
      </c>
      <c r="K26" s="184" t="e">
        <f t="shared" si="6"/>
        <v>#DIV/0!</v>
      </c>
      <c r="L26" s="184" t="e">
        <f t="shared" si="6"/>
        <v>#DIV/0!</v>
      </c>
      <c r="M26" s="4"/>
      <c r="N26" s="4"/>
      <c r="O26" s="4"/>
    </row>
    <row r="27" spans="2:18" s="105" customFormat="1" ht="15" customHeight="1" x14ac:dyDescent="0.25">
      <c r="B27" s="169"/>
      <c r="C27" s="179"/>
      <c r="D27" s="180"/>
      <c r="E27" s="180"/>
      <c r="F27" s="180"/>
      <c r="G27" s="181"/>
      <c r="H27" s="181"/>
      <c r="I27" s="181"/>
      <c r="J27" s="181"/>
      <c r="K27" s="181"/>
      <c r="L27" s="181"/>
      <c r="M27" s="4"/>
      <c r="N27" s="4"/>
      <c r="O27" s="4"/>
    </row>
    <row r="28" spans="2:18" s="105" customFormat="1" ht="15" customHeight="1" x14ac:dyDescent="0.25">
      <c r="B28" s="169">
        <v>9</v>
      </c>
      <c r="C28" s="174" t="s">
        <v>0</v>
      </c>
      <c r="D28" s="175">
        <f>'Nefco Financials'!D38</f>
        <v>0</v>
      </c>
      <c r="E28" s="175">
        <f>'Nefco Financials'!E38</f>
        <v>0</v>
      </c>
      <c r="F28" s="175">
        <f>'Nefco Financials'!F38</f>
        <v>0</v>
      </c>
      <c r="G28" s="176">
        <f>'Nefco Financials'!H38</f>
        <v>0</v>
      </c>
      <c r="H28" s="176">
        <f>'Nefco Financials'!I38</f>
        <v>0</v>
      </c>
      <c r="I28" s="176">
        <f>'Nefco Financials'!J38</f>
        <v>0</v>
      </c>
      <c r="J28" s="176">
        <f>'Nefco Financials'!K38</f>
        <v>0</v>
      </c>
      <c r="K28" s="176">
        <f>'Nefco Financials'!L38</f>
        <v>0</v>
      </c>
      <c r="L28" s="176">
        <f>'Nefco Financials'!M38</f>
        <v>0</v>
      </c>
      <c r="M28" s="4"/>
      <c r="N28" s="4"/>
      <c r="O28" s="4"/>
    </row>
    <row r="29" spans="2:18" s="105" customFormat="1" ht="15" customHeight="1" x14ac:dyDescent="0.25">
      <c r="B29" s="169">
        <f t="shared" ref="B29:B92" si="7">1+B28</f>
        <v>10</v>
      </c>
      <c r="C29" s="182" t="s">
        <v>1</v>
      </c>
      <c r="D29" s="183">
        <f>SUM(D26:D28)</f>
        <v>0</v>
      </c>
      <c r="E29" s="183">
        <f t="shared" ref="E29:L29" si="8">SUM(E26:E28)</f>
        <v>0</v>
      </c>
      <c r="F29" s="183">
        <f t="shared" si="8"/>
        <v>0</v>
      </c>
      <c r="G29" s="184" t="e">
        <f t="shared" si="8"/>
        <v>#DIV/0!</v>
      </c>
      <c r="H29" s="184" t="e">
        <f t="shared" si="8"/>
        <v>#DIV/0!</v>
      </c>
      <c r="I29" s="184" t="e">
        <f t="shared" si="8"/>
        <v>#DIV/0!</v>
      </c>
      <c r="J29" s="184" t="e">
        <f t="shared" si="8"/>
        <v>#DIV/0!</v>
      </c>
      <c r="K29" s="184" t="e">
        <f t="shared" si="8"/>
        <v>#DIV/0!</v>
      </c>
      <c r="L29" s="184" t="e">
        <f t="shared" si="8"/>
        <v>#DIV/0!</v>
      </c>
      <c r="M29" s="4"/>
      <c r="N29" s="4"/>
      <c r="O29" s="4"/>
    </row>
    <row r="30" spans="2:18" s="105" customFormat="1" ht="15" customHeight="1" x14ac:dyDescent="0.25">
      <c r="B30" s="169"/>
      <c r="C30" s="179"/>
      <c r="D30" s="180"/>
      <c r="E30" s="180"/>
      <c r="F30" s="180"/>
      <c r="G30" s="181"/>
      <c r="H30" s="181"/>
      <c r="I30" s="181"/>
      <c r="J30" s="181"/>
      <c r="K30" s="181"/>
      <c r="L30" s="181"/>
      <c r="M30" s="4"/>
      <c r="N30" s="4"/>
      <c r="O30" s="4"/>
    </row>
    <row r="31" spans="2:18" s="105" customFormat="1" ht="15" customHeight="1" x14ac:dyDescent="0.25">
      <c r="B31" s="169">
        <v>11</v>
      </c>
      <c r="C31" s="174" t="s">
        <v>11</v>
      </c>
      <c r="D31" s="175">
        <f>'Nefco Financials'!D41</f>
        <v>0</v>
      </c>
      <c r="E31" s="175">
        <f>'Nefco Financials'!E41</f>
        <v>0</v>
      </c>
      <c r="F31" s="175">
        <f>'Nefco Financials'!F41</f>
        <v>0</v>
      </c>
      <c r="G31" s="176">
        <f>'Nefco Financials'!H41</f>
        <v>0</v>
      </c>
      <c r="H31" s="176">
        <f>'Nefco Financials'!I41</f>
        <v>0</v>
      </c>
      <c r="I31" s="176">
        <f>'Nefco Financials'!J41</f>
        <v>0</v>
      </c>
      <c r="J31" s="176">
        <f>'Nefco Financials'!K41</f>
        <v>0</v>
      </c>
      <c r="K31" s="176">
        <f>'Nefco Financials'!L41</f>
        <v>0</v>
      </c>
      <c r="L31" s="176">
        <f>'Nefco Financials'!M41</f>
        <v>0</v>
      </c>
      <c r="M31" s="194"/>
      <c r="N31" s="194"/>
      <c r="O31" s="4"/>
    </row>
    <row r="32" spans="2:18" s="105" customFormat="1" ht="15" customHeight="1" x14ac:dyDescent="0.25">
      <c r="B32" s="169">
        <f t="shared" si="7"/>
        <v>12</v>
      </c>
      <c r="C32" s="174" t="s">
        <v>80</v>
      </c>
      <c r="D32" s="175">
        <f>'Nefco Financials'!D42</f>
        <v>0</v>
      </c>
      <c r="E32" s="175">
        <f>'Nefco Financials'!E42</f>
        <v>0</v>
      </c>
      <c r="F32" s="175">
        <f>'Nefco Financials'!F42</f>
        <v>0</v>
      </c>
      <c r="G32" s="176">
        <f>'Nefco Financials'!H42</f>
        <v>0</v>
      </c>
      <c r="H32" s="176">
        <f>'Nefco Financials'!I42</f>
        <v>0</v>
      </c>
      <c r="I32" s="176">
        <f>'Nefco Financials'!J42</f>
        <v>0</v>
      </c>
      <c r="J32" s="176">
        <f>'Nefco Financials'!K42</f>
        <v>0</v>
      </c>
      <c r="K32" s="176">
        <f>'Nefco Financials'!L42</f>
        <v>0</v>
      </c>
      <c r="L32" s="176">
        <f>'Nefco Financials'!M42</f>
        <v>0</v>
      </c>
      <c r="M32" s="319"/>
      <c r="N32" s="4"/>
      <c r="O32" s="4"/>
    </row>
    <row r="33" spans="2:18" s="105" customFormat="1" ht="15" customHeight="1" x14ac:dyDescent="0.25">
      <c r="B33" s="169">
        <f t="shared" si="7"/>
        <v>13</v>
      </c>
      <c r="C33" s="174" t="s">
        <v>79</v>
      </c>
      <c r="D33" s="175"/>
      <c r="E33" s="175"/>
      <c r="F33" s="175"/>
      <c r="G33" s="176"/>
      <c r="H33" s="176"/>
      <c r="I33" s="176"/>
      <c r="J33" s="176"/>
      <c r="K33" s="176"/>
      <c r="L33" s="176"/>
      <c r="M33" s="4"/>
      <c r="N33" s="4"/>
      <c r="O33" s="4"/>
    </row>
    <row r="34" spans="2:18" s="105" customFormat="1" ht="15" customHeight="1" x14ac:dyDescent="0.25">
      <c r="B34" s="169">
        <f>1+B33</f>
        <v>14</v>
      </c>
      <c r="C34" s="182" t="s">
        <v>194</v>
      </c>
      <c r="D34" s="183">
        <f t="shared" ref="D34:L34" si="9">SUM(D29:D33)</f>
        <v>0</v>
      </c>
      <c r="E34" s="183">
        <f t="shared" si="9"/>
        <v>0</v>
      </c>
      <c r="F34" s="183">
        <f t="shared" si="9"/>
        <v>0</v>
      </c>
      <c r="G34" s="184" t="e">
        <f t="shared" si="9"/>
        <v>#DIV/0!</v>
      </c>
      <c r="H34" s="184" t="e">
        <f t="shared" si="9"/>
        <v>#DIV/0!</v>
      </c>
      <c r="I34" s="184" t="e">
        <f t="shared" si="9"/>
        <v>#DIV/0!</v>
      </c>
      <c r="J34" s="184" t="e">
        <f t="shared" si="9"/>
        <v>#DIV/0!</v>
      </c>
      <c r="K34" s="184" t="e">
        <f t="shared" si="9"/>
        <v>#DIV/0!</v>
      </c>
      <c r="L34" s="184" t="e">
        <f t="shared" si="9"/>
        <v>#DIV/0!</v>
      </c>
      <c r="M34" s="4"/>
      <c r="N34" s="4"/>
      <c r="O34" s="4"/>
    </row>
    <row r="35" spans="2:18" s="105" customFormat="1" ht="15" customHeight="1" x14ac:dyDescent="0.25">
      <c r="B35" s="169"/>
      <c r="C35" s="179"/>
      <c r="D35" s="180"/>
      <c r="E35" s="180"/>
      <c r="F35" s="180"/>
      <c r="G35" s="181"/>
      <c r="H35" s="181"/>
      <c r="I35" s="181"/>
      <c r="J35" s="181"/>
      <c r="K35" s="181"/>
      <c r="L35" s="181"/>
      <c r="M35" s="4"/>
      <c r="N35" s="4"/>
      <c r="O35" s="4"/>
    </row>
    <row r="36" spans="2:18" s="105" customFormat="1" ht="15" customHeight="1" x14ac:dyDescent="0.25">
      <c r="B36" s="169">
        <v>15</v>
      </c>
      <c r="C36" s="174" t="s">
        <v>76</v>
      </c>
      <c r="D36" s="175">
        <f>'Nefco Financials'!D45</f>
        <v>0</v>
      </c>
      <c r="E36" s="175">
        <f>'Nefco Financials'!E45</f>
        <v>0</v>
      </c>
      <c r="F36" s="175">
        <f>'Nefco Financials'!F45</f>
        <v>0</v>
      </c>
      <c r="G36" s="176">
        <f>'Nefco Financials'!H45</f>
        <v>0</v>
      </c>
      <c r="H36" s="176">
        <f>'Nefco Financials'!I45</f>
        <v>0</v>
      </c>
      <c r="I36" s="176">
        <f>'Nefco Financials'!J45</f>
        <v>0</v>
      </c>
      <c r="J36" s="176">
        <f>'Nefco Financials'!K45</f>
        <v>0</v>
      </c>
      <c r="K36" s="176">
        <f>'Nefco Financials'!L45</f>
        <v>0</v>
      </c>
      <c r="L36" s="176">
        <f>'Nefco Financials'!M45</f>
        <v>0</v>
      </c>
      <c r="M36" s="4"/>
      <c r="N36" s="4"/>
      <c r="O36" s="4"/>
    </row>
    <row r="37" spans="2:18" s="105" customFormat="1" ht="15" customHeight="1" x14ac:dyDescent="0.25">
      <c r="B37" s="169">
        <f t="shared" si="7"/>
        <v>16</v>
      </c>
      <c r="C37" s="174" t="s">
        <v>94</v>
      </c>
      <c r="D37" s="175">
        <f>'Nefco Financials'!D46</f>
        <v>0</v>
      </c>
      <c r="E37" s="175">
        <f>'Nefco Financials'!E46</f>
        <v>0</v>
      </c>
      <c r="F37" s="175">
        <f>'Nefco Financials'!F46</f>
        <v>0</v>
      </c>
      <c r="G37" s="176">
        <f>'Nefco Financials'!H46</f>
        <v>0</v>
      </c>
      <c r="H37" s="176">
        <f>'Nefco Financials'!I46</f>
        <v>0</v>
      </c>
      <c r="I37" s="176">
        <f>'Nefco Financials'!J46</f>
        <v>0</v>
      </c>
      <c r="J37" s="176">
        <f>'Nefco Financials'!K46</f>
        <v>0</v>
      </c>
      <c r="K37" s="176">
        <f>'Nefco Financials'!L46</f>
        <v>0</v>
      </c>
      <c r="L37" s="176">
        <f>'Nefco Financials'!M46</f>
        <v>0</v>
      </c>
      <c r="M37" s="4"/>
      <c r="N37" s="4"/>
      <c r="O37" s="4"/>
    </row>
    <row r="38" spans="2:18" s="105" customFormat="1" ht="15" customHeight="1" x14ac:dyDescent="0.25">
      <c r="B38" s="169">
        <f t="shared" si="7"/>
        <v>17</v>
      </c>
      <c r="C38" s="174" t="s">
        <v>31</v>
      </c>
      <c r="D38" s="175">
        <f>'Nefco Financials'!D47</f>
        <v>0</v>
      </c>
      <c r="E38" s="175">
        <f>'Nefco Financials'!E47</f>
        <v>0</v>
      </c>
      <c r="F38" s="175">
        <f>'Nefco Financials'!F47</f>
        <v>0</v>
      </c>
      <c r="G38" s="176">
        <f>'Nefco Financials'!H47</f>
        <v>0</v>
      </c>
      <c r="H38" s="176">
        <f>'Nefco Financials'!I47</f>
        <v>0</v>
      </c>
      <c r="I38" s="176">
        <f>'Nefco Financials'!J47</f>
        <v>0</v>
      </c>
      <c r="J38" s="176">
        <f>'Nefco Financials'!K47</f>
        <v>0</v>
      </c>
      <c r="K38" s="176">
        <f>'Nefco Financials'!L47</f>
        <v>0</v>
      </c>
      <c r="L38" s="176">
        <f>'Nefco Financials'!M47</f>
        <v>0</v>
      </c>
      <c r="M38" s="4"/>
      <c r="N38" s="4"/>
      <c r="O38" s="4"/>
      <c r="P38" s="176"/>
      <c r="Q38" s="195"/>
      <c r="R38" s="196"/>
    </row>
    <row r="39" spans="2:18" s="105" customFormat="1" ht="15" customHeight="1" thickBot="1" x14ac:dyDescent="0.3">
      <c r="B39" s="169">
        <f t="shared" si="7"/>
        <v>18</v>
      </c>
      <c r="C39" s="185" t="s">
        <v>2</v>
      </c>
      <c r="D39" s="186">
        <f>SUM(D34:D38)</f>
        <v>0</v>
      </c>
      <c r="E39" s="186">
        <f t="shared" ref="E39:L39" si="10">SUM(E34:E38)</f>
        <v>0</v>
      </c>
      <c r="F39" s="186">
        <f t="shared" si="10"/>
        <v>0</v>
      </c>
      <c r="G39" s="187" t="e">
        <f>SUM(G34:G38)</f>
        <v>#DIV/0!</v>
      </c>
      <c r="H39" s="187" t="e">
        <f t="shared" si="10"/>
        <v>#DIV/0!</v>
      </c>
      <c r="I39" s="187" t="e">
        <f t="shared" si="10"/>
        <v>#DIV/0!</v>
      </c>
      <c r="J39" s="187" t="e">
        <f t="shared" si="10"/>
        <v>#DIV/0!</v>
      </c>
      <c r="K39" s="187" t="e">
        <f t="shared" si="10"/>
        <v>#DIV/0!</v>
      </c>
      <c r="L39" s="187" t="e">
        <f t="shared" si="10"/>
        <v>#DIV/0!</v>
      </c>
      <c r="M39" s="4"/>
      <c r="N39" s="4"/>
      <c r="O39" s="4"/>
    </row>
    <row r="40" spans="2:18" s="8" customFormat="1" ht="15" hidden="1" customHeight="1" outlineLevel="1" x14ac:dyDescent="0.25">
      <c r="B40" s="99"/>
      <c r="D40" s="106"/>
      <c r="E40" s="106"/>
      <c r="F40" s="106"/>
      <c r="G40" s="22"/>
      <c r="H40" s="22"/>
      <c r="I40" s="22"/>
      <c r="J40" s="22"/>
      <c r="K40" s="22"/>
      <c r="L40" s="22"/>
      <c r="M40" s="4"/>
      <c r="N40" s="4"/>
      <c r="O40" s="4"/>
    </row>
    <row r="41" spans="2:18" s="8" customFormat="1" ht="15" hidden="1" customHeight="1" outlineLevel="1" x14ac:dyDescent="0.25">
      <c r="B41" s="99"/>
      <c r="C41" s="107" t="s">
        <v>222</v>
      </c>
      <c r="D41" s="4"/>
      <c r="E41" s="4"/>
      <c r="F41" s="4"/>
      <c r="M41" s="4"/>
      <c r="N41" s="4"/>
      <c r="O41" s="4"/>
    </row>
    <row r="42" spans="2:18" s="8" customFormat="1" ht="15" hidden="1" customHeight="1" outlineLevel="1" x14ac:dyDescent="0.25">
      <c r="B42" s="99">
        <v>19</v>
      </c>
      <c r="C42" s="8" t="s">
        <v>127</v>
      </c>
      <c r="D42" s="13"/>
      <c r="E42" s="13"/>
      <c r="F42" s="13"/>
      <c r="G42" s="9"/>
      <c r="H42" s="9"/>
      <c r="I42" s="9"/>
      <c r="J42" s="9"/>
      <c r="K42" s="9"/>
      <c r="L42" s="9"/>
      <c r="M42" s="4"/>
      <c r="N42" s="4"/>
      <c r="O42" s="4"/>
    </row>
    <row r="43" spans="2:18" s="8" customFormat="1" ht="15" hidden="1" customHeight="1" outlineLevel="1" x14ac:dyDescent="0.25">
      <c r="B43" s="99">
        <v>20</v>
      </c>
      <c r="C43" s="108" t="s">
        <v>30</v>
      </c>
      <c r="D43" s="109"/>
      <c r="E43" s="109" t="e">
        <f t="shared" ref="E43:L43" si="11">(E16-D16)/D16</f>
        <v>#DIV/0!</v>
      </c>
      <c r="F43" s="109" t="e">
        <f t="shared" si="11"/>
        <v>#DIV/0!</v>
      </c>
      <c r="G43" s="110" t="e">
        <f t="shared" si="11"/>
        <v>#DIV/0!</v>
      </c>
      <c r="H43" s="110" t="e">
        <f t="shared" si="11"/>
        <v>#DIV/0!</v>
      </c>
      <c r="I43" s="110" t="e">
        <f t="shared" si="11"/>
        <v>#DIV/0!</v>
      </c>
      <c r="J43" s="110" t="e">
        <f t="shared" si="11"/>
        <v>#DIV/0!</v>
      </c>
      <c r="K43" s="110" t="e">
        <f t="shared" si="11"/>
        <v>#DIV/0!</v>
      </c>
      <c r="L43" s="110" t="e">
        <f t="shared" si="11"/>
        <v>#DIV/0!</v>
      </c>
      <c r="M43" s="4"/>
      <c r="N43" s="4"/>
      <c r="O43" s="4"/>
    </row>
    <row r="44" spans="2:18" s="8" customFormat="1" ht="15" hidden="1" customHeight="1" outlineLevel="1" x14ac:dyDescent="0.25">
      <c r="B44" s="99">
        <f t="shared" si="7"/>
        <v>21</v>
      </c>
      <c r="C44" s="108" t="s">
        <v>90</v>
      </c>
      <c r="D44" s="109" t="e">
        <f t="shared" ref="D44:L44" si="12">D18/D16</f>
        <v>#DIV/0!</v>
      </c>
      <c r="E44" s="109" t="e">
        <f t="shared" si="12"/>
        <v>#DIV/0!</v>
      </c>
      <c r="F44" s="109" t="e">
        <f t="shared" si="12"/>
        <v>#DIV/0!</v>
      </c>
      <c r="G44" s="110" t="e">
        <f t="shared" si="12"/>
        <v>#DIV/0!</v>
      </c>
      <c r="H44" s="110" t="e">
        <f t="shared" si="12"/>
        <v>#DIV/0!</v>
      </c>
      <c r="I44" s="110" t="e">
        <f t="shared" si="12"/>
        <v>#DIV/0!</v>
      </c>
      <c r="J44" s="110" t="e">
        <f t="shared" si="12"/>
        <v>#DIV/0!</v>
      </c>
      <c r="K44" s="110" t="e">
        <f t="shared" si="12"/>
        <v>#DIV/0!</v>
      </c>
      <c r="L44" s="110" t="e">
        <f t="shared" si="12"/>
        <v>#DIV/0!</v>
      </c>
      <c r="M44" s="4"/>
      <c r="N44" s="4"/>
      <c r="O44" s="4"/>
    </row>
    <row r="45" spans="2:18" s="8" customFormat="1" ht="15" hidden="1" customHeight="1" outlineLevel="1" x14ac:dyDescent="0.25">
      <c r="B45" s="99">
        <f t="shared" si="7"/>
        <v>22</v>
      </c>
      <c r="C45" s="108" t="s">
        <v>14</v>
      </c>
      <c r="D45" s="109" t="e">
        <f t="shared" ref="D45:L45" si="13">D26/D16</f>
        <v>#DIV/0!</v>
      </c>
      <c r="E45" s="109" t="e">
        <f t="shared" si="13"/>
        <v>#DIV/0!</v>
      </c>
      <c r="F45" s="109" t="e">
        <f t="shared" si="13"/>
        <v>#DIV/0!</v>
      </c>
      <c r="G45" s="110" t="e">
        <f t="shared" si="13"/>
        <v>#DIV/0!</v>
      </c>
      <c r="H45" s="110" t="e">
        <f t="shared" si="13"/>
        <v>#DIV/0!</v>
      </c>
      <c r="I45" s="110" t="e">
        <f t="shared" si="13"/>
        <v>#DIV/0!</v>
      </c>
      <c r="J45" s="110" t="e">
        <f t="shared" si="13"/>
        <v>#DIV/0!</v>
      </c>
      <c r="K45" s="110" t="e">
        <f t="shared" si="13"/>
        <v>#DIV/0!</v>
      </c>
      <c r="L45" s="110" t="e">
        <f t="shared" si="13"/>
        <v>#DIV/0!</v>
      </c>
      <c r="M45" s="4"/>
      <c r="N45" s="4"/>
      <c r="O45" s="4"/>
    </row>
    <row r="46" spans="2:18" s="8" customFormat="1" ht="15" hidden="1" customHeight="1" outlineLevel="1" x14ac:dyDescent="0.25">
      <c r="B46" s="99">
        <f t="shared" si="7"/>
        <v>23</v>
      </c>
      <c r="C46" s="108" t="s">
        <v>15</v>
      </c>
      <c r="D46" s="109" t="e">
        <f t="shared" ref="D46:L46" si="14">D29/D16</f>
        <v>#DIV/0!</v>
      </c>
      <c r="E46" s="109" t="e">
        <f t="shared" si="14"/>
        <v>#DIV/0!</v>
      </c>
      <c r="F46" s="109" t="e">
        <f t="shared" si="14"/>
        <v>#DIV/0!</v>
      </c>
      <c r="G46" s="110" t="e">
        <f t="shared" si="14"/>
        <v>#DIV/0!</v>
      </c>
      <c r="H46" s="110" t="e">
        <f t="shared" si="14"/>
        <v>#DIV/0!</v>
      </c>
      <c r="I46" s="110" t="e">
        <f t="shared" si="14"/>
        <v>#DIV/0!</v>
      </c>
      <c r="J46" s="110" t="e">
        <f t="shared" si="14"/>
        <v>#DIV/0!</v>
      </c>
      <c r="K46" s="110" t="e">
        <f t="shared" si="14"/>
        <v>#DIV/0!</v>
      </c>
      <c r="L46" s="110" t="e">
        <f t="shared" si="14"/>
        <v>#DIV/0!</v>
      </c>
      <c r="M46" s="4"/>
      <c r="N46" s="4"/>
      <c r="O46" s="4"/>
    </row>
    <row r="47" spans="2:18" s="8" customFormat="1" ht="15" hidden="1" customHeight="1" outlineLevel="1" x14ac:dyDescent="0.25">
      <c r="B47" s="99">
        <f t="shared" si="7"/>
        <v>24</v>
      </c>
      <c r="C47" s="108" t="s">
        <v>16</v>
      </c>
      <c r="D47" s="109" t="e">
        <f t="shared" ref="D47:L47" si="15">D34/D16</f>
        <v>#DIV/0!</v>
      </c>
      <c r="E47" s="109" t="e">
        <f t="shared" si="15"/>
        <v>#DIV/0!</v>
      </c>
      <c r="F47" s="109" t="e">
        <f t="shared" si="15"/>
        <v>#DIV/0!</v>
      </c>
      <c r="G47" s="110" t="e">
        <f t="shared" si="15"/>
        <v>#DIV/0!</v>
      </c>
      <c r="H47" s="110" t="e">
        <f t="shared" si="15"/>
        <v>#DIV/0!</v>
      </c>
      <c r="I47" s="110" t="e">
        <f t="shared" si="15"/>
        <v>#DIV/0!</v>
      </c>
      <c r="J47" s="110" t="e">
        <f t="shared" si="15"/>
        <v>#DIV/0!</v>
      </c>
      <c r="K47" s="110" t="e">
        <f t="shared" si="15"/>
        <v>#DIV/0!</v>
      </c>
      <c r="L47" s="110" t="e">
        <f t="shared" si="15"/>
        <v>#DIV/0!</v>
      </c>
      <c r="M47" s="4"/>
      <c r="N47" s="4"/>
      <c r="O47" s="4"/>
    </row>
    <row r="48" spans="2:18" s="8" customFormat="1" ht="15" hidden="1" customHeight="1" outlineLevel="1" x14ac:dyDescent="0.25">
      <c r="B48" s="99">
        <f t="shared" si="7"/>
        <v>25</v>
      </c>
      <c r="C48" s="108" t="s">
        <v>81</v>
      </c>
      <c r="D48" s="109" t="e">
        <f t="shared" ref="D48:L48" si="16">D39/D16</f>
        <v>#DIV/0!</v>
      </c>
      <c r="E48" s="109" t="e">
        <f t="shared" si="16"/>
        <v>#DIV/0!</v>
      </c>
      <c r="F48" s="109" t="e">
        <f t="shared" si="16"/>
        <v>#DIV/0!</v>
      </c>
      <c r="G48" s="110" t="e">
        <f t="shared" si="16"/>
        <v>#DIV/0!</v>
      </c>
      <c r="H48" s="110" t="e">
        <f t="shared" si="16"/>
        <v>#DIV/0!</v>
      </c>
      <c r="I48" s="110" t="e">
        <f t="shared" si="16"/>
        <v>#DIV/0!</v>
      </c>
      <c r="J48" s="110" t="e">
        <f t="shared" si="16"/>
        <v>#DIV/0!</v>
      </c>
      <c r="K48" s="110" t="e">
        <f t="shared" si="16"/>
        <v>#DIV/0!</v>
      </c>
      <c r="L48" s="110" t="e">
        <f t="shared" si="16"/>
        <v>#DIV/0!</v>
      </c>
      <c r="M48" s="4"/>
      <c r="N48" s="4"/>
      <c r="O48" s="4"/>
    </row>
    <row r="49" spans="2:15" s="8" customFormat="1" ht="15" hidden="1" customHeight="1" outlineLevel="1" x14ac:dyDescent="0.25">
      <c r="B49" s="99">
        <f t="shared" si="7"/>
        <v>26</v>
      </c>
      <c r="C49" s="108" t="s">
        <v>104</v>
      </c>
      <c r="D49" s="117" t="e">
        <f>D16/'Nefco Financials'!$H$11</f>
        <v>#DIV/0!</v>
      </c>
      <c r="E49" s="117" t="e">
        <f>E16/'Nefco Financials'!$H$11</f>
        <v>#DIV/0!</v>
      </c>
      <c r="F49" s="117" t="e">
        <f>F16/'Nefco Financials'!$H$11</f>
        <v>#DIV/0!</v>
      </c>
      <c r="G49" s="124" t="e">
        <f>G16/'Nefco Financials'!$H$11</f>
        <v>#DIV/0!</v>
      </c>
      <c r="H49" s="124" t="e">
        <f>H16/'Nefco Financials'!$H$11</f>
        <v>#DIV/0!</v>
      </c>
      <c r="I49" s="124" t="e">
        <f>I16/'Nefco Financials'!$H$11</f>
        <v>#DIV/0!</v>
      </c>
      <c r="J49" s="124" t="e">
        <f>J16/'Nefco Financials'!$H$11</f>
        <v>#DIV/0!</v>
      </c>
      <c r="K49" s="124" t="e">
        <f>K16/'Nefco Financials'!$H$11</f>
        <v>#DIV/0!</v>
      </c>
      <c r="L49" s="124" t="e">
        <f>L16/'Nefco Financials'!$H$11</f>
        <v>#DIV/0!</v>
      </c>
      <c r="M49" s="4"/>
      <c r="N49" s="4"/>
      <c r="O49" s="4"/>
    </row>
    <row r="50" spans="2:15" s="8" customFormat="1" ht="15" hidden="1" customHeight="1" outlineLevel="1" x14ac:dyDescent="0.25">
      <c r="B50" s="99"/>
      <c r="C50" s="128" t="s">
        <v>239</v>
      </c>
      <c r="D50" s="117"/>
      <c r="E50" s="117"/>
      <c r="F50" s="117"/>
      <c r="G50" s="124"/>
      <c r="H50" s="124"/>
      <c r="I50" s="124"/>
      <c r="J50" s="124"/>
      <c r="K50" s="124"/>
      <c r="L50" s="124"/>
      <c r="M50" s="4"/>
      <c r="N50" s="4"/>
      <c r="O50" s="4"/>
    </row>
    <row r="51" spans="2:15" s="8" customFormat="1" ht="15" hidden="1" customHeight="1" outlineLevel="1" x14ac:dyDescent="0.25">
      <c r="B51" s="99">
        <v>94</v>
      </c>
      <c r="C51" s="125" t="s">
        <v>188</v>
      </c>
      <c r="D51" s="129">
        <f>'Sales pipeline specification'!C8</f>
        <v>0</v>
      </c>
      <c r="E51" s="129">
        <f>'Sales pipeline specification'!D8</f>
        <v>0</v>
      </c>
      <c r="F51" s="129">
        <f>'Sales pipeline specification'!E8</f>
        <v>0</v>
      </c>
      <c r="G51" s="130">
        <f>'Sales pipeline specification'!F8</f>
        <v>0</v>
      </c>
      <c r="H51" s="130">
        <f>'Sales pipeline specification'!G8</f>
        <v>0</v>
      </c>
      <c r="I51" s="130">
        <f>'Sales pipeline specification'!H8</f>
        <v>0</v>
      </c>
      <c r="J51" s="130">
        <f>'Sales pipeline specification'!I8</f>
        <v>0</v>
      </c>
      <c r="K51" s="130">
        <f>'Sales pipeline specification'!J8</f>
        <v>0</v>
      </c>
      <c r="L51" s="130">
        <f>'Sales pipeline specification'!K8</f>
        <v>0</v>
      </c>
      <c r="M51" s="4"/>
      <c r="N51" s="4"/>
      <c r="O51" s="4"/>
    </row>
    <row r="52" spans="2:15" s="8" customFormat="1" ht="15" hidden="1" customHeight="1" outlineLevel="1" x14ac:dyDescent="0.25">
      <c r="B52" s="99">
        <v>95</v>
      </c>
      <c r="C52" s="125" t="s">
        <v>189</v>
      </c>
      <c r="D52" s="131">
        <f>IFERROR('Sales pipeline specification'!C9,0)</f>
        <v>1</v>
      </c>
      <c r="E52" s="131">
        <f>'Sales pipeline specification'!D9</f>
        <v>1</v>
      </c>
      <c r="F52" s="131">
        <f>'Sales pipeline specification'!E9</f>
        <v>1</v>
      </c>
      <c r="G52" s="132" t="e">
        <f>'Sales pipeline specification'!F9</f>
        <v>#DIV/0!</v>
      </c>
      <c r="H52" s="132" t="e">
        <f>'Sales pipeline specification'!G9</f>
        <v>#DIV/0!</v>
      </c>
      <c r="I52" s="132" t="e">
        <f>'Sales pipeline specification'!H9</f>
        <v>#DIV/0!</v>
      </c>
      <c r="J52" s="132" t="e">
        <f>'Sales pipeline specification'!I9</f>
        <v>#DIV/0!</v>
      </c>
      <c r="K52" s="132" t="e">
        <f>'Sales pipeline specification'!J9</f>
        <v>#DIV/0!</v>
      </c>
      <c r="L52" s="132" t="e">
        <f>'Sales pipeline specification'!K9</f>
        <v>#DIV/0!</v>
      </c>
      <c r="M52" s="4"/>
      <c r="N52" s="4"/>
      <c r="O52" s="4"/>
    </row>
    <row r="53" spans="2:15" s="8" customFormat="1" ht="15" hidden="1" customHeight="1" outlineLevel="1" x14ac:dyDescent="0.25">
      <c r="B53" s="99">
        <v>96</v>
      </c>
      <c r="C53" s="125" t="s">
        <v>268</v>
      </c>
      <c r="D53" s="133">
        <f>'Sales pipeline specification'!C11</f>
        <v>0</v>
      </c>
      <c r="E53" s="133">
        <f>'Sales pipeline specification'!D11</f>
        <v>0</v>
      </c>
      <c r="F53" s="133">
        <f>'Sales pipeline specification'!E11</f>
        <v>0</v>
      </c>
      <c r="G53" s="125">
        <f>'Sales pipeline specification'!F11</f>
        <v>0</v>
      </c>
      <c r="H53" s="125">
        <f>'Sales pipeline specification'!G11</f>
        <v>0</v>
      </c>
      <c r="I53" s="125">
        <f>'Sales pipeline specification'!H11</f>
        <v>0</v>
      </c>
      <c r="J53" s="125">
        <f>'Sales pipeline specification'!I11</f>
        <v>0</v>
      </c>
      <c r="K53" s="125">
        <f>'Sales pipeline specification'!J11</f>
        <v>0</v>
      </c>
      <c r="L53" s="125">
        <f>'Sales pipeline specification'!K11</f>
        <v>0</v>
      </c>
      <c r="M53" s="4"/>
      <c r="N53" s="4"/>
      <c r="O53" s="4"/>
    </row>
    <row r="54" spans="2:15" s="8" customFormat="1" ht="15" hidden="1" customHeight="1" outlineLevel="1" x14ac:dyDescent="0.25">
      <c r="B54" s="99">
        <v>97</v>
      </c>
      <c r="C54" s="125" t="s">
        <v>269</v>
      </c>
      <c r="D54" s="131">
        <f>'Sales pipeline specification'!C12</f>
        <v>0</v>
      </c>
      <c r="E54" s="131">
        <f>'Sales pipeline specification'!D12</f>
        <v>0</v>
      </c>
      <c r="F54" s="131">
        <f>'Sales pipeline specification'!E12</f>
        <v>0</v>
      </c>
      <c r="G54" s="134" t="e">
        <f>'Sales pipeline specification'!F12</f>
        <v>#DIV/0!</v>
      </c>
      <c r="H54" s="134" t="e">
        <f>'Sales pipeline specification'!G12</f>
        <v>#DIV/0!</v>
      </c>
      <c r="I54" s="134" t="e">
        <f>'Sales pipeline specification'!H12</f>
        <v>#DIV/0!</v>
      </c>
      <c r="J54" s="134" t="e">
        <f>'Sales pipeline specification'!I12</f>
        <v>#DIV/0!</v>
      </c>
      <c r="K54" s="134" t="e">
        <f>'Sales pipeline specification'!J12</f>
        <v>#DIV/0!</v>
      </c>
      <c r="L54" s="134" t="e">
        <f>'Sales pipeline specification'!K12</f>
        <v>#DIV/0!</v>
      </c>
      <c r="M54" s="4"/>
      <c r="N54" s="4"/>
      <c r="O54" s="4"/>
    </row>
    <row r="55" spans="2:15" s="8" customFormat="1" ht="15" hidden="1" customHeight="1" outlineLevel="1" x14ac:dyDescent="0.25">
      <c r="B55" s="99"/>
      <c r="C55" s="125" t="s">
        <v>270</v>
      </c>
      <c r="D55" s="159">
        <f>'Sales pipeline specification'!C14</f>
        <v>0</v>
      </c>
      <c r="E55" s="159">
        <f>'Sales pipeline specification'!D14</f>
        <v>0</v>
      </c>
      <c r="F55" s="159">
        <f>'Sales pipeline specification'!E14</f>
        <v>0</v>
      </c>
      <c r="G55" s="160">
        <f>'Sales pipeline specification'!F14</f>
        <v>0</v>
      </c>
      <c r="H55" s="160">
        <f>'Sales pipeline specification'!G14</f>
        <v>0</v>
      </c>
      <c r="I55" s="160">
        <f>'Sales pipeline specification'!H14</f>
        <v>0</v>
      </c>
      <c r="J55" s="160">
        <f>'Sales pipeline specification'!I14</f>
        <v>0</v>
      </c>
      <c r="K55" s="160">
        <f>'Sales pipeline specification'!J14</f>
        <v>0</v>
      </c>
      <c r="L55" s="160">
        <f>'Sales pipeline specification'!K14</f>
        <v>0</v>
      </c>
      <c r="M55" s="4"/>
      <c r="N55" s="4"/>
      <c r="O55" s="4"/>
    </row>
    <row r="56" spans="2:15" s="8" customFormat="1" ht="15" hidden="1" customHeight="1" outlineLevel="1" x14ac:dyDescent="0.25">
      <c r="B56" s="99"/>
      <c r="C56" s="125" t="s">
        <v>271</v>
      </c>
      <c r="D56" s="131">
        <f>'Sales pipeline specification'!C15</f>
        <v>0</v>
      </c>
      <c r="E56" s="131">
        <f>'Sales pipeline specification'!D15</f>
        <v>0</v>
      </c>
      <c r="F56" s="131">
        <f>'Sales pipeline specification'!E15</f>
        <v>0</v>
      </c>
      <c r="G56" s="134" t="e">
        <f>'Sales pipeline specification'!F15</f>
        <v>#DIV/0!</v>
      </c>
      <c r="H56" s="134" t="e">
        <f>'Sales pipeline specification'!G15</f>
        <v>#DIV/0!</v>
      </c>
      <c r="I56" s="134" t="e">
        <f>'Sales pipeline specification'!H15</f>
        <v>#DIV/0!</v>
      </c>
      <c r="J56" s="134" t="e">
        <f>'Sales pipeline specification'!I15</f>
        <v>#DIV/0!</v>
      </c>
      <c r="K56" s="134" t="e">
        <f>'Sales pipeline specification'!J15</f>
        <v>#DIV/0!</v>
      </c>
      <c r="L56" s="134" t="e">
        <f>'Sales pipeline specification'!K15</f>
        <v>#DIV/0!</v>
      </c>
      <c r="M56" s="4"/>
      <c r="N56" s="4"/>
      <c r="O56" s="4"/>
    </row>
    <row r="57" spans="2:15" s="8" customFormat="1" ht="15" hidden="1" customHeight="1" outlineLevel="1" x14ac:dyDescent="0.25">
      <c r="B57" s="99">
        <v>98</v>
      </c>
      <c r="C57" s="125" t="s">
        <v>190</v>
      </c>
      <c r="D57" s="133">
        <f>'Sales pipeline specification'!C17</f>
        <v>0</v>
      </c>
      <c r="E57" s="133">
        <f>'Sales pipeline specification'!D17</f>
        <v>0</v>
      </c>
      <c r="F57" s="133">
        <f>'Sales pipeline specification'!E17</f>
        <v>0</v>
      </c>
      <c r="G57" s="125">
        <f>'Sales pipeline specification'!F17</f>
        <v>0</v>
      </c>
      <c r="H57" s="125">
        <f>'Sales pipeline specification'!G17</f>
        <v>0</v>
      </c>
      <c r="I57" s="125">
        <f>'Sales pipeline specification'!H17</f>
        <v>0</v>
      </c>
      <c r="J57" s="125">
        <f>'Sales pipeline specification'!I17</f>
        <v>0</v>
      </c>
      <c r="K57" s="125">
        <f>'Sales pipeline specification'!J17</f>
        <v>0</v>
      </c>
      <c r="L57" s="125">
        <f>'Sales pipeline specification'!K17</f>
        <v>0</v>
      </c>
      <c r="M57" s="4"/>
      <c r="N57" s="4"/>
      <c r="O57" s="4"/>
    </row>
    <row r="58" spans="2:15" s="8" customFormat="1" ht="15" hidden="1" customHeight="1" outlineLevel="1" thickBot="1" x14ac:dyDescent="0.3">
      <c r="B58" s="99">
        <v>99</v>
      </c>
      <c r="C58" s="135" t="s">
        <v>191</v>
      </c>
      <c r="D58" s="136">
        <f>'Sales pipeline specification'!C18</f>
        <v>0</v>
      </c>
      <c r="E58" s="136">
        <f>'Sales pipeline specification'!D18</f>
        <v>0</v>
      </c>
      <c r="F58" s="136">
        <f>'Sales pipeline specification'!E18</f>
        <v>0</v>
      </c>
      <c r="G58" s="137" t="e">
        <f>'Sales pipeline specification'!F18</f>
        <v>#DIV/0!</v>
      </c>
      <c r="H58" s="137" t="e">
        <f>'Sales pipeline specification'!G18</f>
        <v>#DIV/0!</v>
      </c>
      <c r="I58" s="137" t="e">
        <f>'Sales pipeline specification'!H18</f>
        <v>#DIV/0!</v>
      </c>
      <c r="J58" s="137" t="e">
        <f>'Sales pipeline specification'!I18</f>
        <v>#DIV/0!</v>
      </c>
      <c r="K58" s="137" t="e">
        <f>'Sales pipeline specification'!J18</f>
        <v>#DIV/0!</v>
      </c>
      <c r="L58" s="137" t="e">
        <f>'Sales pipeline specification'!K18</f>
        <v>#DIV/0!</v>
      </c>
      <c r="M58" s="4"/>
      <c r="N58" s="4"/>
      <c r="O58" s="4"/>
    </row>
    <row r="59" spans="2:15" s="8" customFormat="1" ht="15" customHeight="1" collapsed="1" x14ac:dyDescent="0.25">
      <c r="B59" s="99"/>
      <c r="C59" s="96"/>
      <c r="D59" s="51"/>
      <c r="E59" s="51"/>
      <c r="F59" s="51"/>
      <c r="G59" s="51"/>
      <c r="H59" s="51"/>
      <c r="I59" s="51"/>
      <c r="J59" s="51"/>
      <c r="K59" s="51"/>
      <c r="L59" s="51"/>
      <c r="M59" s="4"/>
      <c r="N59" s="4"/>
      <c r="O59" s="4"/>
    </row>
    <row r="60" spans="2:15" s="8" customFormat="1" ht="15" customHeight="1" x14ac:dyDescent="0.25">
      <c r="B60" s="99"/>
      <c r="C60" s="104" t="s">
        <v>17</v>
      </c>
      <c r="D60" s="104"/>
      <c r="E60" s="104"/>
      <c r="F60" s="104"/>
      <c r="G60" s="104"/>
      <c r="H60" s="104"/>
      <c r="I60" s="104"/>
      <c r="J60" s="104"/>
      <c r="K60" s="104"/>
      <c r="L60" s="104"/>
      <c r="M60" s="4"/>
      <c r="N60" s="4"/>
      <c r="O60" s="4"/>
    </row>
    <row r="61" spans="2:15" s="8" customFormat="1" ht="15" customHeight="1" x14ac:dyDescent="0.25">
      <c r="B61" s="99"/>
      <c r="C61" s="101" t="s">
        <v>220</v>
      </c>
      <c r="D61" s="171">
        <f>'Nefco Financials'!D$18</f>
        <v>2021</v>
      </c>
      <c r="E61" s="171">
        <f>'Nefco Financials'!E$18</f>
        <v>2022</v>
      </c>
      <c r="F61" s="171">
        <f>'Nefco Financials'!F$18</f>
        <v>2023</v>
      </c>
      <c r="G61" s="171">
        <f>'Nefco Financials'!H$18</f>
        <v>2024</v>
      </c>
      <c r="H61" s="171">
        <f>'Nefco Financials'!I$18</f>
        <v>2025</v>
      </c>
      <c r="I61" s="171">
        <f>'Nefco Financials'!J$18</f>
        <v>2026</v>
      </c>
      <c r="J61" s="171">
        <f>'Nefco Financials'!K$18</f>
        <v>2027</v>
      </c>
      <c r="K61" s="171">
        <f>'Nefco Financials'!L$18</f>
        <v>2028</v>
      </c>
      <c r="L61" s="171">
        <f>'Nefco Financials'!M$18</f>
        <v>2029</v>
      </c>
      <c r="M61" s="4"/>
      <c r="N61" s="4"/>
      <c r="O61" s="4"/>
    </row>
    <row r="62" spans="2:15" s="8" customFormat="1" ht="15" customHeight="1" x14ac:dyDescent="0.25">
      <c r="B62" s="99"/>
      <c r="C62" s="103"/>
      <c r="D62" s="102" t="s">
        <v>12</v>
      </c>
      <c r="E62" s="102" t="s">
        <v>12</v>
      </c>
      <c r="F62" s="102" t="s">
        <v>12</v>
      </c>
      <c r="G62" s="102" t="s">
        <v>13</v>
      </c>
      <c r="H62" s="102" t="s">
        <v>13</v>
      </c>
      <c r="I62" s="102" t="s">
        <v>13</v>
      </c>
      <c r="J62" s="102" t="s">
        <v>13</v>
      </c>
      <c r="K62" s="102" t="s">
        <v>13</v>
      </c>
      <c r="L62" s="102" t="s">
        <v>13</v>
      </c>
      <c r="M62" s="4"/>
      <c r="N62" s="4"/>
      <c r="O62" s="4"/>
    </row>
    <row r="63" spans="2:15" s="8" customFormat="1" ht="15" customHeight="1" x14ac:dyDescent="0.25">
      <c r="B63" s="99">
        <v>27</v>
      </c>
      <c r="C63" s="94" t="s">
        <v>22</v>
      </c>
      <c r="D63" s="16"/>
      <c r="E63" s="16"/>
      <c r="F63" s="16"/>
      <c r="G63" s="25"/>
      <c r="H63" s="25"/>
      <c r="I63" s="25"/>
      <c r="J63" s="25"/>
      <c r="K63" s="25"/>
      <c r="L63" s="25"/>
      <c r="M63" s="4"/>
      <c r="N63" s="4"/>
      <c r="O63" s="4"/>
    </row>
    <row r="64" spans="2:15" s="8" customFormat="1" ht="15" customHeight="1" x14ac:dyDescent="0.25">
      <c r="B64" s="99">
        <f t="shared" si="7"/>
        <v>28</v>
      </c>
      <c r="C64" s="5" t="s">
        <v>18</v>
      </c>
      <c r="D64" s="13">
        <f>'Nefco Financials'!D74</f>
        <v>0</v>
      </c>
      <c r="E64" s="13">
        <f>'Nefco Financials'!E74</f>
        <v>0</v>
      </c>
      <c r="F64" s="13">
        <f>'Nefco Financials'!F74</f>
        <v>0</v>
      </c>
      <c r="G64" s="9">
        <f>'Nefco Financials'!H74</f>
        <v>0</v>
      </c>
      <c r="H64" s="9">
        <f>'Nefco Financials'!I74</f>
        <v>0</v>
      </c>
      <c r="I64" s="9">
        <f>'Nefco Financials'!J74</f>
        <v>0</v>
      </c>
      <c r="J64" s="9">
        <f>'Nefco Financials'!K74</f>
        <v>0</v>
      </c>
      <c r="K64" s="9">
        <f>'Nefco Financials'!L74</f>
        <v>0</v>
      </c>
      <c r="L64" s="9">
        <f>'Nefco Financials'!M74</f>
        <v>0</v>
      </c>
      <c r="M64" s="319"/>
      <c r="N64" s="4"/>
      <c r="O64" s="4"/>
    </row>
    <row r="65" spans="2:17" s="8" customFormat="1" ht="15" customHeight="1" x14ac:dyDescent="0.25">
      <c r="B65" s="99">
        <f t="shared" si="7"/>
        <v>29</v>
      </c>
      <c r="C65" s="5" t="s">
        <v>19</v>
      </c>
      <c r="D65" s="13">
        <f>'Nefco Financials'!D75</f>
        <v>0</v>
      </c>
      <c r="E65" s="13">
        <f>'Nefco Financials'!E75</f>
        <v>0</v>
      </c>
      <c r="F65" s="13">
        <f>'Nefco Financials'!F75</f>
        <v>0</v>
      </c>
      <c r="G65" s="9">
        <f>'Nefco Financials'!H75</f>
        <v>0</v>
      </c>
      <c r="H65" s="9">
        <f>'Nefco Financials'!I75</f>
        <v>0</v>
      </c>
      <c r="I65" s="9">
        <f>'Nefco Financials'!J75</f>
        <v>0</v>
      </c>
      <c r="J65" s="9">
        <f>'Nefco Financials'!K75</f>
        <v>0</v>
      </c>
      <c r="K65" s="9">
        <f>'Nefco Financials'!L75</f>
        <v>0</v>
      </c>
      <c r="L65" s="9">
        <f>'Nefco Financials'!M75</f>
        <v>0</v>
      </c>
      <c r="M65" s="4"/>
      <c r="N65" s="4"/>
      <c r="O65" s="4"/>
    </row>
    <row r="66" spans="2:17" s="8" customFormat="1" ht="15" customHeight="1" x14ac:dyDescent="0.25">
      <c r="B66" s="99">
        <f t="shared" si="7"/>
        <v>30</v>
      </c>
      <c r="C66" s="5" t="s">
        <v>101</v>
      </c>
      <c r="D66" s="13">
        <f>'Nefco Financials'!D76</f>
        <v>0</v>
      </c>
      <c r="E66" s="13">
        <f>'Nefco Financials'!E76</f>
        <v>0</v>
      </c>
      <c r="F66" s="13">
        <f>'Nefco Financials'!F76</f>
        <v>0</v>
      </c>
      <c r="G66" s="9">
        <f>'Nefco Financials'!H76</f>
        <v>0</v>
      </c>
      <c r="H66" s="9">
        <f>'Nefco Financials'!I76</f>
        <v>0</v>
      </c>
      <c r="I66" s="9">
        <f>'Nefco Financials'!J76</f>
        <v>0</v>
      </c>
      <c r="J66" s="9">
        <f>'Nefco Financials'!K76</f>
        <v>0</v>
      </c>
      <c r="K66" s="9">
        <f>'Nefco Financials'!L76</f>
        <v>0</v>
      </c>
      <c r="L66" s="9">
        <f>'Nefco Financials'!M76</f>
        <v>0</v>
      </c>
      <c r="M66" s="319"/>
      <c r="N66" s="4"/>
      <c r="O66" s="4"/>
    </row>
    <row r="67" spans="2:17" s="8" customFormat="1" ht="15" customHeight="1" x14ac:dyDescent="0.25">
      <c r="B67" s="99">
        <f t="shared" si="7"/>
        <v>31</v>
      </c>
      <c r="C67" s="95" t="s">
        <v>102</v>
      </c>
      <c r="D67" s="18">
        <f>SUM(D64:D66)</f>
        <v>0</v>
      </c>
      <c r="E67" s="18">
        <f t="shared" ref="E67:L67" si="17">SUM(E64:E66)</f>
        <v>0</v>
      </c>
      <c r="F67" s="18">
        <f t="shared" si="17"/>
        <v>0</v>
      </c>
      <c r="G67" s="19">
        <f t="shared" si="17"/>
        <v>0</v>
      </c>
      <c r="H67" s="19">
        <f t="shared" si="17"/>
        <v>0</v>
      </c>
      <c r="I67" s="19">
        <f t="shared" si="17"/>
        <v>0</v>
      </c>
      <c r="J67" s="19">
        <f t="shared" si="17"/>
        <v>0</v>
      </c>
      <c r="K67" s="19">
        <f t="shared" si="17"/>
        <v>0</v>
      </c>
      <c r="L67" s="19">
        <f t="shared" si="17"/>
        <v>0</v>
      </c>
      <c r="M67" s="4"/>
      <c r="N67" s="4"/>
      <c r="O67" s="4"/>
    </row>
    <row r="68" spans="2:17" s="8" customFormat="1" ht="15" customHeight="1" x14ac:dyDescent="0.25">
      <c r="B68" s="99"/>
      <c r="C68" s="51"/>
      <c r="D68" s="16"/>
      <c r="E68" s="16"/>
      <c r="F68" s="16"/>
      <c r="G68" s="17"/>
      <c r="H68" s="17"/>
      <c r="I68" s="17"/>
      <c r="J68" s="17"/>
      <c r="K68" s="17"/>
      <c r="L68" s="17"/>
      <c r="M68" s="4"/>
      <c r="N68" s="4"/>
      <c r="O68" s="4"/>
    </row>
    <row r="69" spans="2:17" s="8" customFormat="1" ht="15" customHeight="1" x14ac:dyDescent="0.25">
      <c r="B69" s="138"/>
      <c r="C69" s="2" t="s">
        <v>267</v>
      </c>
      <c r="D69" s="13">
        <f>'Nefco Financials'!D80</f>
        <v>0</v>
      </c>
      <c r="E69" s="13">
        <f>'Nefco Financials'!E80</f>
        <v>0</v>
      </c>
      <c r="F69" s="13">
        <f>'Nefco Financials'!F80</f>
        <v>0</v>
      </c>
      <c r="G69" s="9" t="e">
        <f>('Nefco Financials'!H80/'Nefco Financials'!H$25)*G16</f>
        <v>#DIV/0!</v>
      </c>
      <c r="H69" s="9" t="e">
        <f>('Nefco Financials'!I80/'Nefco Financials'!I$25)*H16</f>
        <v>#DIV/0!</v>
      </c>
      <c r="I69" s="9" t="e">
        <f>('Nefco Financials'!J80/'Nefco Financials'!J$25)*I16</f>
        <v>#DIV/0!</v>
      </c>
      <c r="J69" s="9" t="e">
        <f>('Nefco Financials'!K80/'Nefco Financials'!K$25)*J16</f>
        <v>#DIV/0!</v>
      </c>
      <c r="K69" s="9" t="e">
        <f>('Nefco Financials'!L80/'Nefco Financials'!L$25)*K16</f>
        <v>#DIV/0!</v>
      </c>
      <c r="L69" s="9" t="e">
        <f>('Nefco Financials'!M80/'Nefco Financials'!M$25)*L16</f>
        <v>#DIV/0!</v>
      </c>
      <c r="M69" s="4" t="s">
        <v>284</v>
      </c>
      <c r="N69" s="4"/>
      <c r="O69" s="4"/>
      <c r="P69" s="162"/>
      <c r="Q69" s="162"/>
    </row>
    <row r="70" spans="2:17" s="107" customFormat="1" ht="15" customHeight="1" x14ac:dyDescent="0.25">
      <c r="B70" s="99">
        <v>32</v>
      </c>
      <c r="C70" s="5" t="s">
        <v>20</v>
      </c>
      <c r="D70" s="13">
        <f>'Nefco Financials'!D79</f>
        <v>0</v>
      </c>
      <c r="E70" s="13">
        <f>'Nefco Financials'!E79</f>
        <v>0</v>
      </c>
      <c r="F70" s="13">
        <f>'Nefco Financials'!F79</f>
        <v>0</v>
      </c>
      <c r="G70" s="9" t="e">
        <f>('Nefco Financials'!H79/'Nefco Financials'!H$25)*G16</f>
        <v>#DIV/0!</v>
      </c>
      <c r="H70" s="9" t="e">
        <f>('Nefco Financials'!I79/'Nefco Financials'!I$25)*H16</f>
        <v>#DIV/0!</v>
      </c>
      <c r="I70" s="9" t="e">
        <f>('Nefco Financials'!J79/'Nefco Financials'!J$25)*I16</f>
        <v>#DIV/0!</v>
      </c>
      <c r="J70" s="9" t="e">
        <f>('Nefco Financials'!K79/'Nefco Financials'!K$25)*J16</f>
        <v>#DIV/0!</v>
      </c>
      <c r="K70" s="9" t="e">
        <f>('Nefco Financials'!L79/'Nefco Financials'!L$25)*K16</f>
        <v>#DIV/0!</v>
      </c>
      <c r="L70" s="9" t="e">
        <f>('Nefco Financials'!M79/'Nefco Financials'!M$25)*L16</f>
        <v>#DIV/0!</v>
      </c>
      <c r="M70" s="4" t="s">
        <v>284</v>
      </c>
      <c r="N70" s="4"/>
      <c r="O70" s="111"/>
      <c r="P70" s="163"/>
      <c r="Q70" s="163"/>
    </row>
    <row r="71" spans="2:17" s="8" customFormat="1" ht="15" customHeight="1" x14ac:dyDescent="0.25">
      <c r="B71" s="99">
        <f t="shared" si="7"/>
        <v>33</v>
      </c>
      <c r="C71" s="5" t="s">
        <v>21</v>
      </c>
      <c r="D71" s="13">
        <f>'Nefco Financials'!D81</f>
        <v>0</v>
      </c>
      <c r="E71" s="13">
        <f>'Nefco Financials'!E81</f>
        <v>0</v>
      </c>
      <c r="F71" s="13">
        <f>'Nefco Financials'!F81</f>
        <v>0</v>
      </c>
      <c r="G71" s="9" t="e">
        <f>('Nefco Financials'!H81/'Nefco Financials'!H$25)*G16</f>
        <v>#DIV/0!</v>
      </c>
      <c r="H71" s="9" t="e">
        <f>('Nefco Financials'!I81/'Nefco Financials'!I$25)*H16</f>
        <v>#DIV/0!</v>
      </c>
      <c r="I71" s="9" t="e">
        <f>('Nefco Financials'!J81/'Nefco Financials'!J$25)*I16</f>
        <v>#DIV/0!</v>
      </c>
      <c r="J71" s="9" t="e">
        <f>('Nefco Financials'!K81/'Nefco Financials'!K$25)*J16</f>
        <v>#DIV/0!</v>
      </c>
      <c r="K71" s="9" t="e">
        <f>('Nefco Financials'!L81/'Nefco Financials'!L$25)*K16</f>
        <v>#DIV/0!</v>
      </c>
      <c r="L71" s="9" t="e">
        <f>('Nefco Financials'!M81/'Nefco Financials'!M$25)*L16</f>
        <v>#DIV/0!</v>
      </c>
      <c r="M71" s="4" t="s">
        <v>284</v>
      </c>
      <c r="N71" s="4"/>
      <c r="O71" s="4"/>
      <c r="P71" s="164"/>
      <c r="Q71" s="162"/>
    </row>
    <row r="72" spans="2:17" s="8" customFormat="1" ht="15" customHeight="1" x14ac:dyDescent="0.25">
      <c r="B72" s="99">
        <f t="shared" si="7"/>
        <v>34</v>
      </c>
      <c r="C72" s="95" t="s">
        <v>103</v>
      </c>
      <c r="D72" s="18">
        <f>SUM(D69:D71)</f>
        <v>0</v>
      </c>
      <c r="E72" s="18">
        <f t="shared" ref="E72:L72" si="18">SUM(E69:E71)</f>
        <v>0</v>
      </c>
      <c r="F72" s="18">
        <f t="shared" si="18"/>
        <v>0</v>
      </c>
      <c r="G72" s="19" t="e">
        <f t="shared" si="18"/>
        <v>#DIV/0!</v>
      </c>
      <c r="H72" s="19" t="e">
        <f t="shared" si="18"/>
        <v>#DIV/0!</v>
      </c>
      <c r="I72" s="19" t="e">
        <f t="shared" si="18"/>
        <v>#DIV/0!</v>
      </c>
      <c r="J72" s="19" t="e">
        <f t="shared" si="18"/>
        <v>#DIV/0!</v>
      </c>
      <c r="K72" s="19" t="e">
        <f t="shared" si="18"/>
        <v>#DIV/0!</v>
      </c>
      <c r="L72" s="19" t="e">
        <f t="shared" si="18"/>
        <v>#DIV/0!</v>
      </c>
      <c r="M72" s="4"/>
      <c r="N72" s="4"/>
      <c r="O72" s="4"/>
      <c r="P72" s="162"/>
      <c r="Q72" s="162"/>
    </row>
    <row r="73" spans="2:17" s="8" customFormat="1" ht="15" customHeight="1" x14ac:dyDescent="0.25">
      <c r="B73" s="99"/>
      <c r="C73" s="51"/>
      <c r="D73" s="16"/>
      <c r="E73" s="16"/>
      <c r="F73" s="16"/>
      <c r="G73" s="17"/>
      <c r="H73" s="17"/>
      <c r="I73" s="17"/>
      <c r="J73" s="17"/>
      <c r="K73" s="17"/>
      <c r="L73" s="17"/>
      <c r="M73" s="4"/>
      <c r="N73" s="4"/>
      <c r="O73" s="4"/>
    </row>
    <row r="74" spans="2:17" s="8" customFormat="1" ht="15" customHeight="1" x14ac:dyDescent="0.25">
      <c r="B74" s="99">
        <v>35</v>
      </c>
      <c r="C74" s="52" t="s">
        <v>3</v>
      </c>
      <c r="D74" s="26">
        <f>'Nefco Financials'!D84</f>
        <v>0</v>
      </c>
      <c r="E74" s="26">
        <f>'Nefco Financials'!E84</f>
        <v>0</v>
      </c>
      <c r="F74" s="26">
        <f>'Nefco Financials'!F84</f>
        <v>0</v>
      </c>
      <c r="G74" s="27" t="e">
        <f>G151</f>
        <v>#DIV/0!</v>
      </c>
      <c r="H74" s="27" t="e">
        <f t="shared" ref="H74:L74" si="19">H151</f>
        <v>#DIV/0!</v>
      </c>
      <c r="I74" s="27" t="e">
        <f t="shared" si="19"/>
        <v>#DIV/0!</v>
      </c>
      <c r="J74" s="27" t="e">
        <f t="shared" si="19"/>
        <v>#DIV/0!</v>
      </c>
      <c r="K74" s="27" t="e">
        <f t="shared" si="19"/>
        <v>#DIV/0!</v>
      </c>
      <c r="L74" s="27" t="e">
        <f t="shared" si="19"/>
        <v>#DIV/0!</v>
      </c>
      <c r="M74" s="111"/>
      <c r="N74" s="111"/>
      <c r="O74" s="4"/>
    </row>
    <row r="75" spans="2:17" s="8" customFormat="1" ht="15" customHeight="1" x14ac:dyDescent="0.25">
      <c r="B75" s="99"/>
      <c r="C75" s="52"/>
      <c r="D75" s="26"/>
      <c r="E75" s="26"/>
      <c r="F75" s="26"/>
      <c r="G75" s="27"/>
      <c r="H75" s="27"/>
      <c r="I75" s="27"/>
      <c r="J75" s="27"/>
      <c r="K75" s="27"/>
      <c r="L75" s="27"/>
      <c r="M75" s="111"/>
      <c r="N75" s="111"/>
      <c r="O75" s="4"/>
    </row>
    <row r="76" spans="2:17" s="8" customFormat="1" ht="15" customHeight="1" thickBot="1" x14ac:dyDescent="0.3">
      <c r="B76" s="99">
        <f>1+B74</f>
        <v>36</v>
      </c>
      <c r="C76" s="48" t="s">
        <v>4</v>
      </c>
      <c r="D76" s="20">
        <f t="shared" ref="D76:L76" si="20">D74+D72+D67</f>
        <v>0</v>
      </c>
      <c r="E76" s="20">
        <f>E74+E72+E67</f>
        <v>0</v>
      </c>
      <c r="F76" s="20">
        <f t="shared" si="20"/>
        <v>0</v>
      </c>
      <c r="G76" s="21" t="e">
        <f t="shared" si="20"/>
        <v>#DIV/0!</v>
      </c>
      <c r="H76" s="21" t="e">
        <f t="shared" si="20"/>
        <v>#DIV/0!</v>
      </c>
      <c r="I76" s="21" t="e">
        <f t="shared" si="20"/>
        <v>#DIV/0!</v>
      </c>
      <c r="J76" s="21" t="e">
        <f t="shared" si="20"/>
        <v>#DIV/0!</v>
      </c>
      <c r="K76" s="21" t="e">
        <f t="shared" si="20"/>
        <v>#DIV/0!</v>
      </c>
      <c r="L76" s="21" t="e">
        <f t="shared" si="20"/>
        <v>#DIV/0!</v>
      </c>
      <c r="M76" s="4"/>
      <c r="N76" s="4"/>
      <c r="O76" s="4"/>
    </row>
    <row r="77" spans="2:17" s="8" customFormat="1" ht="15" customHeight="1" x14ac:dyDescent="0.25">
      <c r="B77" s="99"/>
      <c r="C77" s="51"/>
      <c r="D77" s="16"/>
      <c r="E77" s="16"/>
      <c r="F77" s="16"/>
      <c r="G77" s="17"/>
      <c r="H77" s="17"/>
      <c r="I77" s="17"/>
      <c r="J77" s="17"/>
      <c r="K77" s="17"/>
      <c r="L77" s="17"/>
      <c r="M77" s="4"/>
      <c r="N77" s="4"/>
      <c r="O77" s="4"/>
    </row>
    <row r="78" spans="2:17" s="8" customFormat="1" ht="15" customHeight="1" x14ac:dyDescent="0.25">
      <c r="B78" s="99"/>
      <c r="C78" s="94" t="s">
        <v>5</v>
      </c>
      <c r="D78" s="16"/>
      <c r="E78" s="16"/>
      <c r="F78" s="16"/>
      <c r="G78" s="17"/>
      <c r="H78" s="17"/>
      <c r="I78" s="17"/>
      <c r="J78" s="17"/>
      <c r="K78" s="17"/>
      <c r="L78" s="17"/>
      <c r="M78" s="4"/>
      <c r="N78" s="4"/>
      <c r="O78" s="4"/>
    </row>
    <row r="79" spans="2:17" s="8" customFormat="1" ht="15" customHeight="1" x14ac:dyDescent="0.25">
      <c r="B79" s="99">
        <v>37</v>
      </c>
      <c r="C79" s="5" t="s">
        <v>6</v>
      </c>
      <c r="D79" s="13">
        <f>'Nefco Financials'!D89</f>
        <v>0</v>
      </c>
      <c r="E79" s="13">
        <f>'Nefco Financials'!E89</f>
        <v>0</v>
      </c>
      <c r="F79" s="13">
        <f>'Nefco Financials'!F89</f>
        <v>0</v>
      </c>
      <c r="G79" s="9">
        <f>'Nefco Financials'!H89</f>
        <v>0</v>
      </c>
      <c r="H79" s="9">
        <f>'Nefco Financials'!I89</f>
        <v>0</v>
      </c>
      <c r="I79" s="9">
        <f>'Nefco Financials'!J89</f>
        <v>0</v>
      </c>
      <c r="J79" s="9">
        <f>'Nefco Financials'!K89</f>
        <v>0</v>
      </c>
      <c r="K79" s="9">
        <f>'Nefco Financials'!L89</f>
        <v>0</v>
      </c>
      <c r="L79" s="9">
        <f>'Nefco Financials'!M89</f>
        <v>0</v>
      </c>
      <c r="M79" s="4"/>
      <c r="N79" s="4"/>
      <c r="O79" s="4"/>
    </row>
    <row r="80" spans="2:17" s="8" customFormat="1" ht="15" customHeight="1" x14ac:dyDescent="0.25">
      <c r="B80" s="99">
        <f>1+B82</f>
        <v>40</v>
      </c>
      <c r="C80" s="5" t="s">
        <v>145</v>
      </c>
      <c r="D80" s="13">
        <f>'Nefco Financials'!D90</f>
        <v>0</v>
      </c>
      <c r="E80" s="13">
        <f>'Nefco Financials'!E90</f>
        <v>0</v>
      </c>
      <c r="F80" s="13">
        <f>'Nefco Financials'!F90</f>
        <v>0</v>
      </c>
      <c r="G80" s="9">
        <f>'Nefco Financials'!H90</f>
        <v>0</v>
      </c>
      <c r="H80" s="9">
        <f>'Nefco Financials'!I90</f>
        <v>0</v>
      </c>
      <c r="I80" s="9">
        <f>'Nefco Financials'!J90</f>
        <v>0</v>
      </c>
      <c r="J80" s="9">
        <f>'Nefco Financials'!K90</f>
        <v>0</v>
      </c>
      <c r="K80" s="9">
        <f>'Nefco Financials'!L90</f>
        <v>0</v>
      </c>
      <c r="L80" s="9">
        <f>'Nefco Financials'!M90</f>
        <v>0</v>
      </c>
      <c r="M80" s="4"/>
      <c r="N80" s="4"/>
      <c r="O80" s="4"/>
    </row>
    <row r="81" spans="2:17" s="8" customFormat="1" ht="15" customHeight="1" x14ac:dyDescent="0.25">
      <c r="B81" s="99">
        <f>1+B79</f>
        <v>38</v>
      </c>
      <c r="C81" s="5" t="s">
        <v>7</v>
      </c>
      <c r="D81" s="13">
        <f>'Nefco Financials'!D91</f>
        <v>0</v>
      </c>
      <c r="E81" s="13">
        <f>'Nefco Financials'!E91</f>
        <v>0</v>
      </c>
      <c r="F81" s="13">
        <f>'Nefco Financials'!F91</f>
        <v>0</v>
      </c>
      <c r="G81" s="9">
        <f>'Nefco Financials'!H91</f>
        <v>0</v>
      </c>
      <c r="H81" s="9" t="e">
        <f>G82+G81</f>
        <v>#DIV/0!</v>
      </c>
      <c r="I81" s="9" t="e">
        <f t="shared" ref="I81:L81" si="21">H82+H81</f>
        <v>#DIV/0!</v>
      </c>
      <c r="J81" s="9" t="e">
        <f t="shared" si="21"/>
        <v>#DIV/0!</v>
      </c>
      <c r="K81" s="9" t="e">
        <f t="shared" si="21"/>
        <v>#DIV/0!</v>
      </c>
      <c r="L81" s="9" t="e">
        <f t="shared" si="21"/>
        <v>#DIV/0!</v>
      </c>
      <c r="M81" s="4"/>
      <c r="N81" s="4"/>
      <c r="O81" s="4"/>
    </row>
    <row r="82" spans="2:17" s="8" customFormat="1" ht="15" customHeight="1" x14ac:dyDescent="0.25">
      <c r="B82" s="99">
        <f t="shared" si="7"/>
        <v>39</v>
      </c>
      <c r="C82" s="5" t="s">
        <v>92</v>
      </c>
      <c r="D82" s="13">
        <f>'Nefco Financials'!D92</f>
        <v>0</v>
      </c>
      <c r="E82" s="13">
        <f>'Nefco Financials'!E92</f>
        <v>0</v>
      </c>
      <c r="F82" s="13">
        <f>'Nefco Financials'!F92</f>
        <v>0</v>
      </c>
      <c r="G82" s="9" t="e">
        <f>G39</f>
        <v>#DIV/0!</v>
      </c>
      <c r="H82" s="9" t="e">
        <f t="shared" ref="H82:L82" si="22">H39</f>
        <v>#DIV/0!</v>
      </c>
      <c r="I82" s="9" t="e">
        <f t="shared" si="22"/>
        <v>#DIV/0!</v>
      </c>
      <c r="J82" s="9" t="e">
        <f t="shared" si="22"/>
        <v>#DIV/0!</v>
      </c>
      <c r="K82" s="9" t="e">
        <f t="shared" si="22"/>
        <v>#DIV/0!</v>
      </c>
      <c r="L82" s="9" t="e">
        <f t="shared" si="22"/>
        <v>#DIV/0!</v>
      </c>
      <c r="M82" s="4"/>
      <c r="N82" s="4"/>
      <c r="O82" s="4"/>
    </row>
    <row r="83" spans="2:17" s="8" customFormat="1" ht="15" customHeight="1" thickBot="1" x14ac:dyDescent="0.3">
      <c r="B83" s="99">
        <f>1+B80</f>
        <v>41</v>
      </c>
      <c r="C83" s="48" t="s">
        <v>9</v>
      </c>
      <c r="D83" s="20">
        <f t="shared" ref="D83:L83" si="23">SUM(D79:D82)</f>
        <v>0</v>
      </c>
      <c r="E83" s="20">
        <f t="shared" si="23"/>
        <v>0</v>
      </c>
      <c r="F83" s="20">
        <f t="shared" si="23"/>
        <v>0</v>
      </c>
      <c r="G83" s="21" t="e">
        <f t="shared" si="23"/>
        <v>#DIV/0!</v>
      </c>
      <c r="H83" s="21" t="e">
        <f t="shared" si="23"/>
        <v>#DIV/0!</v>
      </c>
      <c r="I83" s="21" t="e">
        <f t="shared" si="23"/>
        <v>#DIV/0!</v>
      </c>
      <c r="J83" s="21" t="e">
        <f t="shared" si="23"/>
        <v>#DIV/0!</v>
      </c>
      <c r="K83" s="21" t="e">
        <f t="shared" si="23"/>
        <v>#DIV/0!</v>
      </c>
      <c r="L83" s="21" t="e">
        <f t="shared" si="23"/>
        <v>#DIV/0!</v>
      </c>
      <c r="M83" s="4"/>
      <c r="N83" s="4"/>
      <c r="O83" s="4"/>
    </row>
    <row r="84" spans="2:17" s="8" customFormat="1" ht="15" customHeight="1" x14ac:dyDescent="0.25">
      <c r="B84" s="99"/>
      <c r="C84" s="96"/>
      <c r="D84" s="16"/>
      <c r="E84" s="16"/>
      <c r="F84" s="16"/>
      <c r="G84" s="17"/>
      <c r="H84" s="17"/>
      <c r="I84" s="17"/>
      <c r="J84" s="17"/>
      <c r="K84" s="17"/>
      <c r="L84" s="17"/>
      <c r="M84" s="4"/>
      <c r="N84" s="4"/>
      <c r="O84" s="4"/>
    </row>
    <row r="85" spans="2:17" s="8" customFormat="1" ht="15" customHeight="1" x14ac:dyDescent="0.25">
      <c r="B85" s="99">
        <v>42</v>
      </c>
      <c r="C85" s="96" t="s">
        <v>93</v>
      </c>
      <c r="D85" s="13">
        <f>'Nefco Financials'!D95</f>
        <v>0</v>
      </c>
      <c r="E85" s="13">
        <f>'Nefco Financials'!E95</f>
        <v>0</v>
      </c>
      <c r="F85" s="13">
        <f>'Nefco Financials'!F95</f>
        <v>0</v>
      </c>
      <c r="G85" s="9">
        <f>'Nefco Financials'!H95</f>
        <v>0</v>
      </c>
      <c r="H85" s="9">
        <f>'Nefco Financials'!I95</f>
        <v>0</v>
      </c>
      <c r="I85" s="9">
        <f>'Nefco Financials'!J95</f>
        <v>0</v>
      </c>
      <c r="J85" s="9">
        <f>'Nefco Financials'!K95</f>
        <v>0</v>
      </c>
      <c r="K85" s="9">
        <f>'Nefco Financials'!L95</f>
        <v>0</v>
      </c>
      <c r="L85" s="9">
        <f>'Nefco Financials'!M95</f>
        <v>0</v>
      </c>
      <c r="M85" s="4"/>
      <c r="N85" s="4"/>
      <c r="O85" s="4"/>
    </row>
    <row r="86" spans="2:17" s="8" customFormat="1" ht="15" customHeight="1" x14ac:dyDescent="0.25">
      <c r="B86" s="99"/>
      <c r="C86" s="96"/>
      <c r="D86" s="16"/>
      <c r="E86" s="16"/>
      <c r="F86" s="16"/>
      <c r="G86" s="17"/>
      <c r="H86" s="17"/>
      <c r="I86" s="17"/>
      <c r="J86" s="17"/>
      <c r="K86" s="17"/>
      <c r="L86" s="17"/>
      <c r="M86" s="4"/>
      <c r="N86" s="4"/>
      <c r="O86" s="4"/>
    </row>
    <row r="87" spans="2:17" s="8" customFormat="1" ht="15" customHeight="1" x14ac:dyDescent="0.25">
      <c r="B87" s="99"/>
      <c r="C87" s="94" t="s">
        <v>23</v>
      </c>
      <c r="D87" s="16"/>
      <c r="E87" s="16"/>
      <c r="F87" s="16"/>
      <c r="G87" s="17"/>
      <c r="H87" s="17"/>
      <c r="I87" s="17"/>
      <c r="J87" s="17"/>
      <c r="K87" s="17"/>
      <c r="L87" s="17"/>
      <c r="M87" s="4"/>
      <c r="N87" s="4"/>
      <c r="O87" s="4"/>
    </row>
    <row r="88" spans="2:17" s="8" customFormat="1" ht="15" customHeight="1" x14ac:dyDescent="0.25">
      <c r="B88" s="99">
        <v>43</v>
      </c>
      <c r="C88" s="5" t="s">
        <v>88</v>
      </c>
      <c r="D88" s="13">
        <f>'Nefco Financials'!D98</f>
        <v>0</v>
      </c>
      <c r="E88" s="13">
        <f>'Nefco Financials'!E98</f>
        <v>0</v>
      </c>
      <c r="F88" s="13">
        <f>'Nefco Financials'!F98</f>
        <v>0</v>
      </c>
      <c r="G88" s="9">
        <f>'Nefco Financials'!H98</f>
        <v>0</v>
      </c>
      <c r="H88" s="9">
        <f>'Nefco Financials'!I98</f>
        <v>0</v>
      </c>
      <c r="I88" s="9">
        <f>'Nefco Financials'!J98</f>
        <v>0</v>
      </c>
      <c r="J88" s="9">
        <f>'Nefco Financials'!K98</f>
        <v>0</v>
      </c>
      <c r="K88" s="9">
        <f>'Nefco Financials'!L98</f>
        <v>0</v>
      </c>
      <c r="L88" s="9">
        <f>'Nefco Financials'!M98</f>
        <v>0</v>
      </c>
      <c r="M88" s="319"/>
      <c r="N88" s="4"/>
      <c r="O88" s="4"/>
    </row>
    <row r="89" spans="2:17" s="8" customFormat="1" ht="15" customHeight="1" x14ac:dyDescent="0.25">
      <c r="B89" s="99">
        <f t="shared" si="7"/>
        <v>44</v>
      </c>
      <c r="C89" s="5" t="s">
        <v>89</v>
      </c>
      <c r="D89" s="13">
        <f>'Nefco Financials'!D99</f>
        <v>0</v>
      </c>
      <c r="E89" s="13">
        <f>'Nefco Financials'!E99</f>
        <v>0</v>
      </c>
      <c r="F89" s="13">
        <f>'Nefco Financials'!F99</f>
        <v>0</v>
      </c>
      <c r="G89" s="9">
        <f>'Nefco Financials'!H99</f>
        <v>0</v>
      </c>
      <c r="H89" s="9">
        <f>'Nefco Financials'!I99</f>
        <v>0</v>
      </c>
      <c r="I89" s="9">
        <f>'Nefco Financials'!J99</f>
        <v>0</v>
      </c>
      <c r="J89" s="9">
        <f>'Nefco Financials'!K99</f>
        <v>0</v>
      </c>
      <c r="K89" s="9">
        <f>'Nefco Financials'!L99</f>
        <v>0</v>
      </c>
      <c r="L89" s="9">
        <f>'Nefco Financials'!M99</f>
        <v>0</v>
      </c>
      <c r="M89" s="319"/>
      <c r="N89" s="4"/>
      <c r="O89" s="4"/>
    </row>
    <row r="90" spans="2:17" s="8" customFormat="1" ht="15" customHeight="1" x14ac:dyDescent="0.25">
      <c r="B90" s="99">
        <f t="shared" si="7"/>
        <v>45</v>
      </c>
      <c r="C90" s="5" t="s">
        <v>40</v>
      </c>
      <c r="D90" s="13">
        <f>'Nefco Financials'!D100</f>
        <v>0</v>
      </c>
      <c r="E90" s="13">
        <f>'Nefco Financials'!E100</f>
        <v>0</v>
      </c>
      <c r="F90" s="13">
        <f>'Nefco Financials'!F100</f>
        <v>0</v>
      </c>
      <c r="G90" s="9">
        <f>'Nefco Financials'!H100</f>
        <v>0</v>
      </c>
      <c r="H90" s="9">
        <f>'Nefco Financials'!I100</f>
        <v>0</v>
      </c>
      <c r="I90" s="9">
        <f>'Nefco Financials'!J100</f>
        <v>0</v>
      </c>
      <c r="J90" s="9">
        <f>'Nefco Financials'!K100</f>
        <v>0</v>
      </c>
      <c r="K90" s="9">
        <f>'Nefco Financials'!L100</f>
        <v>0</v>
      </c>
      <c r="L90" s="9">
        <f>'Nefco Financials'!M100</f>
        <v>0</v>
      </c>
      <c r="M90" s="319"/>
      <c r="N90" s="4"/>
      <c r="O90" s="4"/>
    </row>
    <row r="91" spans="2:17" s="8" customFormat="1" ht="15" customHeight="1" x14ac:dyDescent="0.25">
      <c r="B91" s="99">
        <f t="shared" si="7"/>
        <v>46</v>
      </c>
      <c r="C91" s="5" t="s">
        <v>41</v>
      </c>
      <c r="D91" s="13">
        <f>'Nefco Financials'!D101</f>
        <v>0</v>
      </c>
      <c r="E91" s="13">
        <f>'Nefco Financials'!E101</f>
        <v>0</v>
      </c>
      <c r="F91" s="13">
        <f>'Nefco Financials'!F101</f>
        <v>0</v>
      </c>
      <c r="G91" s="9">
        <f>'Nefco Financials'!H101</f>
        <v>0</v>
      </c>
      <c r="H91" s="9">
        <f>'Nefco Financials'!I101</f>
        <v>0</v>
      </c>
      <c r="I91" s="9">
        <f>'Nefco Financials'!J101</f>
        <v>0</v>
      </c>
      <c r="J91" s="9">
        <f>'Nefco Financials'!K101</f>
        <v>0</v>
      </c>
      <c r="K91" s="9">
        <f>'Nefco Financials'!L101</f>
        <v>0</v>
      </c>
      <c r="L91" s="9">
        <f>'Nefco Financials'!M101</f>
        <v>0</v>
      </c>
      <c r="M91" s="319"/>
      <c r="N91" s="4"/>
      <c r="O91" s="4"/>
    </row>
    <row r="92" spans="2:17" s="8" customFormat="1" ht="15" customHeight="1" x14ac:dyDescent="0.25">
      <c r="B92" s="99">
        <f t="shared" si="7"/>
        <v>47</v>
      </c>
      <c r="C92" s="95" t="s">
        <v>24</v>
      </c>
      <c r="D92" s="18">
        <f>SUM(D88:D91)</f>
        <v>0</v>
      </c>
      <c r="E92" s="18">
        <f t="shared" ref="E92:L92" si="24">SUM(E88:E91)</f>
        <v>0</v>
      </c>
      <c r="F92" s="18">
        <f t="shared" si="24"/>
        <v>0</v>
      </c>
      <c r="G92" s="19">
        <f t="shared" si="24"/>
        <v>0</v>
      </c>
      <c r="H92" s="19">
        <f t="shared" si="24"/>
        <v>0</v>
      </c>
      <c r="I92" s="19">
        <f t="shared" si="24"/>
        <v>0</v>
      </c>
      <c r="J92" s="19">
        <f t="shared" si="24"/>
        <v>0</v>
      </c>
      <c r="K92" s="19">
        <f t="shared" si="24"/>
        <v>0</v>
      </c>
      <c r="L92" s="19">
        <f t="shared" si="24"/>
        <v>0</v>
      </c>
      <c r="M92" s="4"/>
      <c r="N92" s="4"/>
      <c r="O92" s="4"/>
    </row>
    <row r="93" spans="2:17" s="8" customFormat="1" ht="15" customHeight="1" x14ac:dyDescent="0.25">
      <c r="B93" s="99"/>
      <c r="C93" s="5"/>
      <c r="D93" s="16"/>
      <c r="E93" s="16"/>
      <c r="F93" s="16"/>
      <c r="G93" s="17"/>
      <c r="H93" s="17"/>
      <c r="I93" s="17"/>
      <c r="J93" s="17"/>
      <c r="K93" s="17"/>
      <c r="L93" s="17"/>
      <c r="M93" s="4"/>
      <c r="N93" s="4"/>
      <c r="O93" s="4"/>
    </row>
    <row r="94" spans="2:17" s="8" customFormat="1" ht="15" customHeight="1" x14ac:dyDescent="0.25">
      <c r="B94" s="99">
        <v>48</v>
      </c>
      <c r="C94" s="5" t="s">
        <v>26</v>
      </c>
      <c r="D94" s="13">
        <f>'Nefco Financials'!D104</f>
        <v>0</v>
      </c>
      <c r="E94" s="13">
        <f>'Nefco Financials'!E104</f>
        <v>0</v>
      </c>
      <c r="F94" s="13">
        <f>'Nefco Financials'!F104</f>
        <v>0</v>
      </c>
      <c r="G94" s="9" t="e">
        <f>('Nefco Financials'!H104/'Nefco Financials'!H26)*G17</f>
        <v>#DIV/0!</v>
      </c>
      <c r="H94" s="9" t="e">
        <f>('Nefco Financials'!I104/'Nefco Financials'!I26)*H17</f>
        <v>#DIV/0!</v>
      </c>
      <c r="I94" s="9" t="e">
        <f>('Nefco Financials'!J104/'Nefco Financials'!J26)*I17</f>
        <v>#DIV/0!</v>
      </c>
      <c r="J94" s="9" t="e">
        <f>('Nefco Financials'!K104/'Nefco Financials'!K26)*J17</f>
        <v>#DIV/0!</v>
      </c>
      <c r="K94" s="9" t="e">
        <f>('Nefco Financials'!L104/'Nefco Financials'!L26)*K17</f>
        <v>#DIV/0!</v>
      </c>
      <c r="L94" s="9" t="e">
        <f>('Nefco Financials'!M104/'Nefco Financials'!M26)*L17</f>
        <v>#DIV/0!</v>
      </c>
      <c r="M94" s="4" t="s">
        <v>285</v>
      </c>
      <c r="N94" s="4"/>
      <c r="O94" s="4"/>
    </row>
    <row r="95" spans="2:17" s="8" customFormat="1" ht="15" customHeight="1" x14ac:dyDescent="0.25">
      <c r="B95" s="138"/>
      <c r="C95" s="2" t="s">
        <v>237</v>
      </c>
      <c r="D95" s="13">
        <f>'Nefco Financials'!D105</f>
        <v>0</v>
      </c>
      <c r="E95" s="13">
        <f>'Nefco Financials'!E105</f>
        <v>0</v>
      </c>
      <c r="F95" s="13">
        <f>'Nefco Financials'!F105</f>
        <v>0</v>
      </c>
      <c r="G95" s="9" t="e">
        <f>('Nefco Financials'!H105/'Nefco Financials'!H26)*G17</f>
        <v>#DIV/0!</v>
      </c>
      <c r="H95" s="9" t="e">
        <f>('Nefco Financials'!I105/'Nefco Financials'!I26)*H17</f>
        <v>#DIV/0!</v>
      </c>
      <c r="I95" s="9" t="e">
        <f>('Nefco Financials'!J105/'Nefco Financials'!J26)*I17</f>
        <v>#DIV/0!</v>
      </c>
      <c r="J95" s="9" t="e">
        <f>('Nefco Financials'!K105/'Nefco Financials'!K26)*J17</f>
        <v>#DIV/0!</v>
      </c>
      <c r="K95" s="9" t="e">
        <f>('Nefco Financials'!L105/'Nefco Financials'!L26)*K17</f>
        <v>#DIV/0!</v>
      </c>
      <c r="L95" s="9" t="e">
        <f>('Nefco Financials'!M105/'Nefco Financials'!M26)*L17</f>
        <v>#DIV/0!</v>
      </c>
      <c r="M95" s="4" t="s">
        <v>285</v>
      </c>
      <c r="N95" s="4"/>
      <c r="O95" s="4"/>
      <c r="P95" s="161"/>
      <c r="Q95" s="161"/>
    </row>
    <row r="96" spans="2:17" s="8" customFormat="1" ht="15" customHeight="1" x14ac:dyDescent="0.25">
      <c r="B96" s="99">
        <f>1+B94</f>
        <v>49</v>
      </c>
      <c r="C96" s="5" t="s">
        <v>25</v>
      </c>
      <c r="D96" s="13">
        <f>'Nefco Financials'!D106</f>
        <v>0</v>
      </c>
      <c r="E96" s="13">
        <f>'Nefco Financials'!E106</f>
        <v>0</v>
      </c>
      <c r="F96" s="13">
        <f>'Nefco Financials'!F106</f>
        <v>0</v>
      </c>
      <c r="G96" s="9" t="e">
        <f>('Nefco Financials'!H106/SUM('Nefco Financials'!H32:H34))*SUM(G23:G25)</f>
        <v>#DIV/0!</v>
      </c>
      <c r="H96" s="9" t="e">
        <f>('Nefco Financials'!I106/SUM('Nefco Financials'!I32:I34))*SUM(H23:H25)</f>
        <v>#DIV/0!</v>
      </c>
      <c r="I96" s="9" t="e">
        <f>('Nefco Financials'!J106/SUM('Nefco Financials'!J32:J34))*SUM(I23:I25)</f>
        <v>#DIV/0!</v>
      </c>
      <c r="J96" s="9" t="e">
        <f>('Nefco Financials'!K106/SUM('Nefco Financials'!K32:K34))*SUM(J23:J25)</f>
        <v>#DIV/0!</v>
      </c>
      <c r="K96" s="9" t="e">
        <f>('Nefco Financials'!L106/SUM('Nefco Financials'!L32:L34))*SUM(K23:K25)</f>
        <v>#DIV/0!</v>
      </c>
      <c r="L96" s="9" t="e">
        <f>('Nefco Financials'!M106/SUM('Nefco Financials'!M32:M34))*SUM(L23:L25)</f>
        <v>#DIV/0!</v>
      </c>
      <c r="M96" s="4" t="s">
        <v>286</v>
      </c>
      <c r="N96" s="4"/>
      <c r="O96" s="4"/>
    </row>
    <row r="97" spans="2:15" s="8" customFormat="1" ht="15" customHeight="1" x14ac:dyDescent="0.25">
      <c r="B97" s="99">
        <f t="shared" ref="B97" si="25">1+B96</f>
        <v>50</v>
      </c>
      <c r="C97" s="97" t="s">
        <v>98</v>
      </c>
      <c r="D97" s="18">
        <f>SUM(D94:D96)</f>
        <v>0</v>
      </c>
      <c r="E97" s="18">
        <f>SUM(E94:E96)</f>
        <v>0</v>
      </c>
      <c r="F97" s="18">
        <f t="shared" ref="F97:L97" si="26">SUM(F94:F96)</f>
        <v>0</v>
      </c>
      <c r="G97" s="19" t="e">
        <f t="shared" si="26"/>
        <v>#DIV/0!</v>
      </c>
      <c r="H97" s="19" t="e">
        <f t="shared" si="26"/>
        <v>#DIV/0!</v>
      </c>
      <c r="I97" s="19" t="e">
        <f t="shared" si="26"/>
        <v>#DIV/0!</v>
      </c>
      <c r="J97" s="19" t="e">
        <f t="shared" si="26"/>
        <v>#DIV/0!</v>
      </c>
      <c r="K97" s="19" t="e">
        <f t="shared" si="26"/>
        <v>#DIV/0!</v>
      </c>
      <c r="L97" s="19" t="e">
        <f t="shared" si="26"/>
        <v>#DIV/0!</v>
      </c>
      <c r="M97" s="4"/>
      <c r="N97" s="4"/>
      <c r="O97" s="4"/>
    </row>
    <row r="98" spans="2:15" s="8" customFormat="1" ht="15" customHeight="1" x14ac:dyDescent="0.25">
      <c r="B98" s="99"/>
      <c r="C98" s="97"/>
      <c r="D98" s="18"/>
      <c r="E98" s="18"/>
      <c r="F98" s="18"/>
      <c r="G98" s="19"/>
      <c r="H98" s="19"/>
      <c r="I98" s="19"/>
      <c r="J98" s="19"/>
      <c r="K98" s="19"/>
      <c r="L98" s="19"/>
      <c r="M98" s="4"/>
      <c r="N98" s="4"/>
      <c r="O98" s="4"/>
    </row>
    <row r="99" spans="2:15" s="8" customFormat="1" ht="15" customHeight="1" thickBot="1" x14ac:dyDescent="0.3">
      <c r="B99" s="99">
        <f>1+B97</f>
        <v>51</v>
      </c>
      <c r="C99" s="98" t="s">
        <v>97</v>
      </c>
      <c r="D99" s="20">
        <f>D97+D92+D85</f>
        <v>0</v>
      </c>
      <c r="E99" s="20">
        <f t="shared" ref="E99:L99" si="27">E97+E92+E85</f>
        <v>0</v>
      </c>
      <c r="F99" s="20">
        <f t="shared" si="27"/>
        <v>0</v>
      </c>
      <c r="G99" s="21" t="e">
        <f t="shared" si="27"/>
        <v>#DIV/0!</v>
      </c>
      <c r="H99" s="21" t="e">
        <f t="shared" si="27"/>
        <v>#DIV/0!</v>
      </c>
      <c r="I99" s="21" t="e">
        <f t="shared" si="27"/>
        <v>#DIV/0!</v>
      </c>
      <c r="J99" s="21" t="e">
        <f t="shared" si="27"/>
        <v>#DIV/0!</v>
      </c>
      <c r="K99" s="21" t="e">
        <f t="shared" si="27"/>
        <v>#DIV/0!</v>
      </c>
      <c r="L99" s="21" t="e">
        <f t="shared" si="27"/>
        <v>#DIV/0!</v>
      </c>
      <c r="M99" s="4"/>
      <c r="N99" s="4"/>
      <c r="O99" s="4"/>
    </row>
    <row r="100" spans="2:15" s="8" customFormat="1" ht="15" customHeight="1" thickBot="1" x14ac:dyDescent="0.3">
      <c r="B100" s="99"/>
      <c r="C100" s="388"/>
      <c r="D100" s="389"/>
      <c r="E100" s="389"/>
      <c r="F100" s="389"/>
      <c r="G100" s="390"/>
      <c r="H100" s="390"/>
      <c r="I100" s="390"/>
      <c r="J100" s="390"/>
      <c r="K100" s="390"/>
      <c r="L100" s="390"/>
      <c r="M100" s="4"/>
      <c r="N100" s="4"/>
      <c r="O100" s="4"/>
    </row>
    <row r="101" spans="2:15" s="8" customFormat="1" ht="15" customHeight="1" thickBot="1" x14ac:dyDescent="0.3">
      <c r="B101" s="99">
        <f>1+B99</f>
        <v>52</v>
      </c>
      <c r="C101" s="49" t="s">
        <v>27</v>
      </c>
      <c r="D101" s="28">
        <f>D99+D83</f>
        <v>0</v>
      </c>
      <c r="E101" s="28">
        <f t="shared" ref="E101:L101" si="28">E99+E83</f>
        <v>0</v>
      </c>
      <c r="F101" s="28">
        <f t="shared" si="28"/>
        <v>0</v>
      </c>
      <c r="G101" s="29" t="e">
        <f t="shared" si="28"/>
        <v>#DIV/0!</v>
      </c>
      <c r="H101" s="29" t="e">
        <f t="shared" si="28"/>
        <v>#DIV/0!</v>
      </c>
      <c r="I101" s="29" t="e">
        <f t="shared" si="28"/>
        <v>#DIV/0!</v>
      </c>
      <c r="J101" s="29" t="e">
        <f t="shared" si="28"/>
        <v>#DIV/0!</v>
      </c>
      <c r="K101" s="29" t="e">
        <f t="shared" si="28"/>
        <v>#DIV/0!</v>
      </c>
      <c r="L101" s="29" t="e">
        <f t="shared" si="28"/>
        <v>#DIV/0!</v>
      </c>
      <c r="M101" s="4"/>
      <c r="N101" s="4"/>
      <c r="O101" s="4"/>
    </row>
    <row r="102" spans="2:15" s="8" customFormat="1" ht="15" hidden="1" customHeight="1" outlineLevel="1" x14ac:dyDescent="0.25">
      <c r="B102" s="99"/>
      <c r="D102" s="112"/>
      <c r="E102" s="112"/>
      <c r="F102" s="112"/>
      <c r="G102" s="113"/>
      <c r="H102" s="113"/>
      <c r="I102" s="113"/>
      <c r="J102" s="113"/>
      <c r="K102" s="113"/>
      <c r="L102" s="113"/>
      <c r="M102" s="4"/>
      <c r="N102" s="4"/>
      <c r="O102" s="4"/>
    </row>
    <row r="103" spans="2:15" s="8" customFormat="1" ht="15" hidden="1" customHeight="1" outlineLevel="1" x14ac:dyDescent="0.25">
      <c r="B103" s="99"/>
      <c r="C103" s="107" t="s">
        <v>195</v>
      </c>
      <c r="D103" s="114"/>
      <c r="E103" s="114"/>
      <c r="F103" s="114"/>
      <c r="G103" s="115"/>
      <c r="H103" s="115"/>
      <c r="I103" s="115"/>
      <c r="J103" s="115"/>
      <c r="K103" s="115"/>
      <c r="L103" s="115"/>
      <c r="M103" s="116"/>
      <c r="N103" s="116"/>
      <c r="O103" s="4"/>
    </row>
    <row r="104" spans="2:15" s="8" customFormat="1" ht="15" hidden="1" customHeight="1" outlineLevel="1" collapsed="1" x14ac:dyDescent="0.25">
      <c r="B104" s="99">
        <v>53</v>
      </c>
      <c r="C104" s="108" t="s">
        <v>28</v>
      </c>
      <c r="D104" s="117" t="e">
        <f t="shared" ref="D104:L104" si="29">D83/D101</f>
        <v>#DIV/0!</v>
      </c>
      <c r="E104" s="117" t="e">
        <f t="shared" si="29"/>
        <v>#DIV/0!</v>
      </c>
      <c r="F104" s="117" t="e">
        <f t="shared" si="29"/>
        <v>#DIV/0!</v>
      </c>
      <c r="G104" s="118" t="e">
        <f t="shared" si="29"/>
        <v>#DIV/0!</v>
      </c>
      <c r="H104" s="118" t="e">
        <f t="shared" si="29"/>
        <v>#DIV/0!</v>
      </c>
      <c r="I104" s="118" t="e">
        <f t="shared" si="29"/>
        <v>#DIV/0!</v>
      </c>
      <c r="J104" s="118" t="e">
        <f t="shared" si="29"/>
        <v>#DIV/0!</v>
      </c>
      <c r="K104" s="118" t="e">
        <f t="shared" si="29"/>
        <v>#DIV/0!</v>
      </c>
      <c r="L104" s="118" t="e">
        <f t="shared" si="29"/>
        <v>#DIV/0!</v>
      </c>
      <c r="M104" s="4"/>
      <c r="N104" s="4"/>
      <c r="O104" s="4"/>
    </row>
    <row r="105" spans="2:15" s="8" customFormat="1" ht="15" hidden="1" customHeight="1" outlineLevel="1" x14ac:dyDescent="0.25">
      <c r="B105" s="99">
        <f t="shared" ref="B105:B162" si="30">1+B104</f>
        <v>54</v>
      </c>
      <c r="C105" s="108" t="s">
        <v>29</v>
      </c>
      <c r="D105" s="117">
        <f t="shared" ref="D105:L105" si="31">D74-D88-D89-D90-D91</f>
        <v>0</v>
      </c>
      <c r="E105" s="117">
        <f t="shared" si="31"/>
        <v>0</v>
      </c>
      <c r="F105" s="117">
        <f t="shared" si="31"/>
        <v>0</v>
      </c>
      <c r="G105" s="118" t="e">
        <f t="shared" si="31"/>
        <v>#DIV/0!</v>
      </c>
      <c r="H105" s="118" t="e">
        <f t="shared" si="31"/>
        <v>#DIV/0!</v>
      </c>
      <c r="I105" s="118" t="e">
        <f t="shared" si="31"/>
        <v>#DIV/0!</v>
      </c>
      <c r="J105" s="118" t="e">
        <f t="shared" si="31"/>
        <v>#DIV/0!</v>
      </c>
      <c r="K105" s="118" t="e">
        <f t="shared" si="31"/>
        <v>#DIV/0!</v>
      </c>
      <c r="L105" s="118" t="e">
        <f t="shared" si="31"/>
        <v>#DIV/0!</v>
      </c>
      <c r="M105" s="4"/>
      <c r="N105" s="4"/>
      <c r="O105" s="4"/>
    </row>
    <row r="106" spans="2:15" s="8" customFormat="1" ht="15" hidden="1" customHeight="1" outlineLevel="1" x14ac:dyDescent="0.25">
      <c r="B106" s="99">
        <f>1+B163</f>
        <v>56</v>
      </c>
      <c r="C106" s="108" t="s">
        <v>87</v>
      </c>
      <c r="D106" s="117" t="e">
        <f t="shared" ref="D106:L106" si="32">(D71+D74)/(D89+D91+D96)</f>
        <v>#DIV/0!</v>
      </c>
      <c r="E106" s="117" t="e">
        <f t="shared" si="32"/>
        <v>#DIV/0!</v>
      </c>
      <c r="F106" s="117" t="e">
        <f t="shared" si="32"/>
        <v>#DIV/0!</v>
      </c>
      <c r="G106" s="118" t="e">
        <f t="shared" si="32"/>
        <v>#DIV/0!</v>
      </c>
      <c r="H106" s="118" t="e">
        <f t="shared" si="32"/>
        <v>#DIV/0!</v>
      </c>
      <c r="I106" s="118" t="e">
        <f t="shared" si="32"/>
        <v>#DIV/0!</v>
      </c>
      <c r="J106" s="118" t="e">
        <f t="shared" si="32"/>
        <v>#DIV/0!</v>
      </c>
      <c r="K106" s="118" t="e">
        <f t="shared" si="32"/>
        <v>#DIV/0!</v>
      </c>
      <c r="L106" s="118" t="e">
        <f t="shared" si="32"/>
        <v>#DIV/0!</v>
      </c>
      <c r="M106" s="4"/>
      <c r="N106" s="4"/>
      <c r="O106" s="4"/>
    </row>
    <row r="107" spans="2:15" s="8" customFormat="1" ht="15" hidden="1" customHeight="1" outlineLevel="1" x14ac:dyDescent="0.25">
      <c r="B107" s="99">
        <f t="shared" si="30"/>
        <v>57</v>
      </c>
      <c r="C107" s="108" t="s">
        <v>49</v>
      </c>
      <c r="D107" s="117" t="e">
        <f t="shared" ref="D107:L107" si="33">(D71+D74+D70)/(D89+D91+D96)</f>
        <v>#DIV/0!</v>
      </c>
      <c r="E107" s="117" t="e">
        <f t="shared" si="33"/>
        <v>#DIV/0!</v>
      </c>
      <c r="F107" s="117" t="e">
        <f t="shared" si="33"/>
        <v>#DIV/0!</v>
      </c>
      <c r="G107" s="124" t="e">
        <f t="shared" si="33"/>
        <v>#DIV/0!</v>
      </c>
      <c r="H107" s="124" t="e">
        <f t="shared" si="33"/>
        <v>#DIV/0!</v>
      </c>
      <c r="I107" s="124" t="e">
        <f t="shared" si="33"/>
        <v>#DIV/0!</v>
      </c>
      <c r="J107" s="124" t="e">
        <f t="shared" si="33"/>
        <v>#DIV/0!</v>
      </c>
      <c r="K107" s="124" t="e">
        <f t="shared" si="33"/>
        <v>#DIV/0!</v>
      </c>
      <c r="L107" s="124" t="e">
        <f t="shared" si="33"/>
        <v>#DIV/0!</v>
      </c>
      <c r="M107" s="4"/>
      <c r="N107" s="4"/>
      <c r="O107" s="4"/>
    </row>
    <row r="108" spans="2:15" s="8" customFormat="1" ht="15" hidden="1" customHeight="1" outlineLevel="1" x14ac:dyDescent="0.25">
      <c r="B108" s="138"/>
      <c r="C108" s="108" t="s">
        <v>248</v>
      </c>
      <c r="D108" s="150" t="e">
        <f>365/('1. COGS - DSCR 1,0'!D16/'1. COGS - DSCR 1,0'!D69)</f>
        <v>#DIV/0!</v>
      </c>
      <c r="E108" s="150" t="e">
        <f>365/('1. COGS - DSCR 1,0'!E16/'1. COGS - DSCR 1,0'!E69)</f>
        <v>#DIV/0!</v>
      </c>
      <c r="F108" s="150" t="e">
        <f>365/('1. COGS - DSCR 1,0'!F16/'1. COGS - DSCR 1,0'!F69)</f>
        <v>#DIV/0!</v>
      </c>
      <c r="G108" s="151" t="e">
        <f>365/('1. COGS - DSCR 1,0'!G16/'1. COGS - DSCR 1,0'!G69)</f>
        <v>#DIV/0!</v>
      </c>
      <c r="H108" s="151" t="e">
        <f>365/('1. COGS - DSCR 1,0'!H16/'1. COGS - DSCR 1,0'!H69)</f>
        <v>#DIV/0!</v>
      </c>
      <c r="I108" s="151" t="e">
        <f>365/('1. COGS - DSCR 1,0'!I16/'1. COGS - DSCR 1,0'!I69)</f>
        <v>#DIV/0!</v>
      </c>
      <c r="J108" s="151" t="e">
        <f>365/('1. COGS - DSCR 1,0'!J16/'1. COGS - DSCR 1,0'!J69)</f>
        <v>#DIV/0!</v>
      </c>
      <c r="K108" s="151" t="e">
        <f>365/('1. COGS - DSCR 1,0'!K16/'1. COGS - DSCR 1,0'!K69)</f>
        <v>#DIV/0!</v>
      </c>
      <c r="L108" s="151" t="e">
        <f>365/('1. COGS - DSCR 1,0'!L16/'1. COGS - DSCR 1,0'!L69)</f>
        <v>#DIV/0!</v>
      </c>
      <c r="M108" s="4"/>
      <c r="N108" s="4"/>
      <c r="O108" s="4"/>
    </row>
    <row r="109" spans="2:15" s="8" customFormat="1" ht="15" hidden="1" customHeight="1" outlineLevel="1" x14ac:dyDescent="0.25">
      <c r="B109" s="138"/>
      <c r="C109" s="108" t="s">
        <v>249</v>
      </c>
      <c r="D109" s="150" t="e">
        <f>365/(('1. COGS - DSCR 1,0'!D17+'1. COGS - DSCR 1,0'!D23+'1. COGS - DSCR 1,0'!D24+'1. COGS - DSCR 1,0'!D25)/'1. COGS - DSCR 1,0'!D95)</f>
        <v>#DIV/0!</v>
      </c>
      <c r="E109" s="150" t="e">
        <f>365/(('1. COGS - DSCR 1,0'!E17+'1. COGS - DSCR 1,0'!E23+'1. COGS - DSCR 1,0'!E24+'1. COGS - DSCR 1,0'!E25)/'1. COGS - DSCR 1,0'!E95)</f>
        <v>#DIV/0!</v>
      </c>
      <c r="F109" s="150" t="e">
        <f>365/(('1. COGS - DSCR 1,0'!F17+'1. COGS - DSCR 1,0'!F23+'1. COGS - DSCR 1,0'!F24+'1. COGS - DSCR 1,0'!F25)/'1. COGS - DSCR 1,0'!F95)</f>
        <v>#DIV/0!</v>
      </c>
      <c r="G109" s="151" t="e">
        <f>365/(('1. COGS - DSCR 1,0'!G17+'1. COGS - DSCR 1,0'!G23+'1. COGS - DSCR 1,0'!G24+'1. COGS - DSCR 1,0'!G25)/'1. COGS - DSCR 1,0'!G95)</f>
        <v>#DIV/0!</v>
      </c>
      <c r="H109" s="151" t="e">
        <f>365/(('1. COGS - DSCR 1,0'!H17+'1. COGS - DSCR 1,0'!H23+'1. COGS - DSCR 1,0'!H24+'1. COGS - DSCR 1,0'!H25)/'1. COGS - DSCR 1,0'!H95)</f>
        <v>#DIV/0!</v>
      </c>
      <c r="I109" s="151" t="e">
        <f>365/(('1. COGS - DSCR 1,0'!I17+'1. COGS - DSCR 1,0'!I23+'1. COGS - DSCR 1,0'!I24+'1. COGS - DSCR 1,0'!I25)/'1. COGS - DSCR 1,0'!I95)</f>
        <v>#DIV/0!</v>
      </c>
      <c r="J109" s="151" t="e">
        <f>365/(('1. COGS - DSCR 1,0'!J17+'1. COGS - DSCR 1,0'!J23+'1. COGS - DSCR 1,0'!J24+'1. COGS - DSCR 1,0'!J25)/'1. COGS - DSCR 1,0'!J95)</f>
        <v>#DIV/0!</v>
      </c>
      <c r="K109" s="151" t="e">
        <f>365/(('1. COGS - DSCR 1,0'!K17+'1. COGS - DSCR 1,0'!K23+'1. COGS - DSCR 1,0'!K24+'1. COGS - DSCR 1,0'!K25)/'1. COGS - DSCR 1,0'!K95)</f>
        <v>#DIV/0!</v>
      </c>
      <c r="L109" s="151" t="e">
        <f>365/(('1. COGS - DSCR 1,0'!L17+'1. COGS - DSCR 1,0'!L23+'1. COGS - DSCR 1,0'!L24+'1. COGS - DSCR 1,0'!L25)/'1. COGS - DSCR 1,0'!L95)</f>
        <v>#DIV/0!</v>
      </c>
      <c r="M109" s="4"/>
      <c r="N109" s="4"/>
      <c r="O109" s="4"/>
    </row>
    <row r="110" spans="2:15" s="8" customFormat="1" ht="15" hidden="1" customHeight="1" outlineLevel="1" x14ac:dyDescent="0.25">
      <c r="B110" s="138"/>
      <c r="C110" s="108" t="s">
        <v>250</v>
      </c>
      <c r="D110" s="150" t="e">
        <f>365/('1. COGS - DSCR 1,0'!D17/'1. COGS - DSCR 1,0'!D70)</f>
        <v>#DIV/0!</v>
      </c>
      <c r="E110" s="150" t="e">
        <f>365/('1. COGS - DSCR 1,0'!E17/'1. COGS - DSCR 1,0'!E70)</f>
        <v>#DIV/0!</v>
      </c>
      <c r="F110" s="150" t="e">
        <f>365/('1. COGS - DSCR 1,0'!F17/'1. COGS - DSCR 1,0'!F70)</f>
        <v>#DIV/0!</v>
      </c>
      <c r="G110" s="151" t="e">
        <f>365/('1. COGS - DSCR 1,0'!G17/'1. COGS - DSCR 1,0'!G70)</f>
        <v>#DIV/0!</v>
      </c>
      <c r="H110" s="151" t="e">
        <f>365/('1. COGS - DSCR 1,0'!H17/'1. COGS - DSCR 1,0'!H70)</f>
        <v>#DIV/0!</v>
      </c>
      <c r="I110" s="151" t="e">
        <f>365/('1. COGS - DSCR 1,0'!I17/'1. COGS - DSCR 1,0'!I70)</f>
        <v>#DIV/0!</v>
      </c>
      <c r="J110" s="151" t="e">
        <f>365/('1. COGS - DSCR 1,0'!J17/'1. COGS - DSCR 1,0'!J70)</f>
        <v>#DIV/0!</v>
      </c>
      <c r="K110" s="151" t="e">
        <f>365/('1. COGS - DSCR 1,0'!K17/'1. COGS - DSCR 1,0'!K70)</f>
        <v>#DIV/0!</v>
      </c>
      <c r="L110" s="151" t="e">
        <f>365/('1. COGS - DSCR 1,0'!L17/'1. COGS - DSCR 1,0'!L70)</f>
        <v>#DIV/0!</v>
      </c>
      <c r="M110" s="4"/>
      <c r="N110" s="4"/>
      <c r="O110" s="4"/>
    </row>
    <row r="111" spans="2:15" s="8" customFormat="1" ht="15" hidden="1" customHeight="1" outlineLevel="1" x14ac:dyDescent="0.25">
      <c r="B111" s="138"/>
      <c r="C111" s="108" t="s">
        <v>244</v>
      </c>
      <c r="D111" s="150">
        <f t="shared" ref="D111:L111" si="34">D71+D69+D70-D95-D96</f>
        <v>0</v>
      </c>
      <c r="E111" s="150">
        <f t="shared" si="34"/>
        <v>0</v>
      </c>
      <c r="F111" s="150">
        <f t="shared" si="34"/>
        <v>0</v>
      </c>
      <c r="G111" s="151" t="e">
        <f t="shared" si="34"/>
        <v>#DIV/0!</v>
      </c>
      <c r="H111" s="151" t="e">
        <f t="shared" si="34"/>
        <v>#DIV/0!</v>
      </c>
      <c r="I111" s="151" t="e">
        <f t="shared" si="34"/>
        <v>#DIV/0!</v>
      </c>
      <c r="J111" s="151" t="e">
        <f t="shared" si="34"/>
        <v>#DIV/0!</v>
      </c>
      <c r="K111" s="151" t="e">
        <f t="shared" si="34"/>
        <v>#DIV/0!</v>
      </c>
      <c r="L111" s="151" t="e">
        <f t="shared" si="34"/>
        <v>#DIV/0!</v>
      </c>
      <c r="M111" s="4"/>
      <c r="N111" s="4"/>
      <c r="O111" s="4"/>
    </row>
    <row r="112" spans="2:15" s="8" customFormat="1" ht="15" hidden="1" customHeight="1" outlineLevel="1" x14ac:dyDescent="0.25">
      <c r="B112" s="138"/>
      <c r="C112" s="119" t="s">
        <v>243</v>
      </c>
      <c r="D112" s="142" t="e">
        <f t="shared" ref="D112:L112" si="35">D111/D16</f>
        <v>#DIV/0!</v>
      </c>
      <c r="E112" s="142" t="e">
        <f t="shared" si="35"/>
        <v>#DIV/0!</v>
      </c>
      <c r="F112" s="142" t="e">
        <f t="shared" si="35"/>
        <v>#DIV/0!</v>
      </c>
      <c r="G112" s="143" t="e">
        <f t="shared" si="35"/>
        <v>#DIV/0!</v>
      </c>
      <c r="H112" s="143" t="e">
        <f t="shared" si="35"/>
        <v>#DIV/0!</v>
      </c>
      <c r="I112" s="143" t="e">
        <f t="shared" si="35"/>
        <v>#DIV/0!</v>
      </c>
      <c r="J112" s="143" t="e">
        <f t="shared" si="35"/>
        <v>#DIV/0!</v>
      </c>
      <c r="K112" s="143" t="e">
        <f t="shared" si="35"/>
        <v>#DIV/0!</v>
      </c>
      <c r="L112" s="143" t="e">
        <f t="shared" si="35"/>
        <v>#DIV/0!</v>
      </c>
      <c r="M112" s="4"/>
      <c r="N112" s="4"/>
      <c r="O112" s="4"/>
    </row>
    <row r="113" spans="2:17" s="8" customFormat="1" ht="15" hidden="1" customHeight="1" outlineLevel="1" x14ac:dyDescent="0.25">
      <c r="B113" s="99"/>
      <c r="C113" s="51"/>
      <c r="D113" s="122"/>
      <c r="E113" s="122"/>
      <c r="F113" s="122"/>
      <c r="G113" s="122"/>
      <c r="H113" s="122"/>
      <c r="I113" s="122"/>
      <c r="J113" s="122"/>
      <c r="K113" s="122"/>
      <c r="L113" s="122"/>
      <c r="M113" s="4"/>
      <c r="N113" s="4"/>
      <c r="O113" s="4"/>
    </row>
    <row r="114" spans="2:17" s="8" customFormat="1" ht="15" customHeight="1" collapsed="1" x14ac:dyDescent="0.25">
      <c r="B114" s="99"/>
      <c r="C114" s="51"/>
      <c r="D114" s="51"/>
      <c r="E114" s="51"/>
      <c r="F114" s="51"/>
      <c r="G114" s="51"/>
      <c r="H114" s="51"/>
      <c r="I114" s="51"/>
      <c r="J114" s="51"/>
      <c r="K114" s="51"/>
      <c r="L114" s="51"/>
      <c r="M114" s="4"/>
      <c r="N114" s="4"/>
      <c r="O114" s="4"/>
      <c r="P114" s="162"/>
      <c r="Q114" s="162"/>
    </row>
    <row r="115" spans="2:17" s="8" customFormat="1" ht="15" customHeight="1" x14ac:dyDescent="0.25">
      <c r="B115" s="99"/>
      <c r="C115" s="104" t="s">
        <v>32</v>
      </c>
      <c r="D115" s="104"/>
      <c r="E115" s="104"/>
      <c r="F115" s="104"/>
      <c r="G115" s="104"/>
      <c r="H115" s="104"/>
      <c r="I115" s="104"/>
      <c r="J115" s="104"/>
      <c r="K115" s="104"/>
      <c r="L115" s="104"/>
      <c r="M115" s="4"/>
      <c r="N115" s="4"/>
      <c r="O115" s="4"/>
      <c r="Q115" s="162"/>
    </row>
    <row r="116" spans="2:17" s="8" customFormat="1" ht="15" customHeight="1" x14ac:dyDescent="0.25">
      <c r="B116" s="99"/>
      <c r="C116" s="101" t="s">
        <v>220</v>
      </c>
      <c r="D116" s="171">
        <f>'Nefco Financials'!D$18</f>
        <v>2021</v>
      </c>
      <c r="E116" s="171">
        <f>'Nefco Financials'!E$18</f>
        <v>2022</v>
      </c>
      <c r="F116" s="171">
        <f>'Nefco Financials'!F$18</f>
        <v>2023</v>
      </c>
      <c r="G116" s="171">
        <f>'Nefco Financials'!H$18</f>
        <v>2024</v>
      </c>
      <c r="H116" s="171">
        <f>'Nefco Financials'!I$18</f>
        <v>2025</v>
      </c>
      <c r="I116" s="171">
        <f>'Nefco Financials'!J$18</f>
        <v>2026</v>
      </c>
      <c r="J116" s="171">
        <f>'Nefco Financials'!K$18</f>
        <v>2027</v>
      </c>
      <c r="K116" s="171">
        <f>'Nefco Financials'!L$18</f>
        <v>2028</v>
      </c>
      <c r="L116" s="171">
        <f>'Nefco Financials'!M$18</f>
        <v>2029</v>
      </c>
      <c r="M116" s="4"/>
      <c r="N116" s="4"/>
      <c r="O116" s="4"/>
      <c r="Q116" s="162"/>
    </row>
    <row r="117" spans="2:17" s="8" customFormat="1" ht="15" customHeight="1" x14ac:dyDescent="0.25">
      <c r="B117" s="99"/>
      <c r="C117" s="103"/>
      <c r="D117" s="102" t="s">
        <v>12</v>
      </c>
      <c r="E117" s="102" t="s">
        <v>12</v>
      </c>
      <c r="F117" s="102" t="s">
        <v>12</v>
      </c>
      <c r="G117" s="102" t="s">
        <v>13</v>
      </c>
      <c r="H117" s="102" t="s">
        <v>13</v>
      </c>
      <c r="I117" s="102" t="s">
        <v>13</v>
      </c>
      <c r="J117" s="102" t="s">
        <v>13</v>
      </c>
      <c r="K117" s="102" t="s">
        <v>13</v>
      </c>
      <c r="L117" s="102" t="s">
        <v>13</v>
      </c>
      <c r="M117" s="4"/>
      <c r="N117" s="4"/>
      <c r="O117" s="4"/>
    </row>
    <row r="118" spans="2:17" s="8" customFormat="1" ht="15" customHeight="1" x14ac:dyDescent="0.25">
      <c r="B118" s="99"/>
      <c r="C118" s="94" t="s">
        <v>47</v>
      </c>
      <c r="D118" s="31"/>
      <c r="E118" s="31"/>
      <c r="F118" s="31"/>
      <c r="G118" s="32"/>
      <c r="H118" s="32"/>
      <c r="I118" s="32"/>
      <c r="J118" s="32"/>
      <c r="K118" s="32"/>
      <c r="L118" s="32"/>
      <c r="M118" s="4"/>
      <c r="N118" s="4"/>
      <c r="O118" s="4"/>
    </row>
    <row r="119" spans="2:17" s="8" customFormat="1" ht="15" customHeight="1" x14ac:dyDescent="0.25">
      <c r="B119" s="99">
        <v>58</v>
      </c>
      <c r="C119" s="5" t="s">
        <v>10</v>
      </c>
      <c r="D119" s="13">
        <f t="shared" ref="D119:L119" si="36">D26</f>
        <v>0</v>
      </c>
      <c r="E119" s="13">
        <f t="shared" si="36"/>
        <v>0</v>
      </c>
      <c r="F119" s="13">
        <f t="shared" si="36"/>
        <v>0</v>
      </c>
      <c r="G119" s="9" t="e">
        <f t="shared" si="36"/>
        <v>#DIV/0!</v>
      </c>
      <c r="H119" s="9" t="e">
        <f t="shared" si="36"/>
        <v>#DIV/0!</v>
      </c>
      <c r="I119" s="9" t="e">
        <f t="shared" si="36"/>
        <v>#DIV/0!</v>
      </c>
      <c r="J119" s="9" t="e">
        <f t="shared" si="36"/>
        <v>#DIV/0!</v>
      </c>
      <c r="K119" s="9" t="e">
        <f t="shared" si="36"/>
        <v>#DIV/0!</v>
      </c>
      <c r="L119" s="9" t="e">
        <f t="shared" si="36"/>
        <v>#DIV/0!</v>
      </c>
      <c r="M119" s="4"/>
      <c r="N119" s="4"/>
      <c r="O119" s="4"/>
    </row>
    <row r="120" spans="2:17" s="8" customFormat="1" ht="15" customHeight="1" x14ac:dyDescent="0.25">
      <c r="B120" s="99">
        <f t="shared" si="30"/>
        <v>59</v>
      </c>
      <c r="C120" s="5" t="s">
        <v>344</v>
      </c>
      <c r="D120" s="13">
        <f>'Nefco Financials'!D131</f>
        <v>0</v>
      </c>
      <c r="E120" s="13">
        <f>'Nefco Financials'!E131</f>
        <v>0</v>
      </c>
      <c r="F120" s="13">
        <f>'Nefco Financials'!F131</f>
        <v>0</v>
      </c>
      <c r="G120" s="9" t="e">
        <f t="shared" ref="G120:L120" si="37">SUM(F69:F71)-SUM(G69:G71)+SUM(G94:G96)-SUM(F94:F96)</f>
        <v>#DIV/0!</v>
      </c>
      <c r="H120" s="9" t="e">
        <f t="shared" si="37"/>
        <v>#DIV/0!</v>
      </c>
      <c r="I120" s="9" t="e">
        <f t="shared" si="37"/>
        <v>#DIV/0!</v>
      </c>
      <c r="J120" s="9" t="e">
        <f t="shared" si="37"/>
        <v>#DIV/0!</v>
      </c>
      <c r="K120" s="9" t="e">
        <f t="shared" si="37"/>
        <v>#DIV/0!</v>
      </c>
      <c r="L120" s="9" t="e">
        <f t="shared" si="37"/>
        <v>#DIV/0!</v>
      </c>
      <c r="M120" s="111"/>
      <c r="N120" s="4"/>
      <c r="O120" s="4"/>
    </row>
    <row r="121" spans="2:17" s="8" customFormat="1" ht="15" customHeight="1" x14ac:dyDescent="0.25">
      <c r="B121" s="99">
        <f t="shared" si="30"/>
        <v>60</v>
      </c>
      <c r="C121" s="5" t="s">
        <v>31</v>
      </c>
      <c r="D121" s="13">
        <v>1.6189514129687554</v>
      </c>
      <c r="E121" s="13">
        <v>-26.194875897759989</v>
      </c>
      <c r="F121" s="13">
        <v>-95.891137619274133</v>
      </c>
      <c r="G121" s="9">
        <f>G38</f>
        <v>0</v>
      </c>
      <c r="H121" s="9">
        <f>H38</f>
        <v>0</v>
      </c>
      <c r="I121" s="9"/>
      <c r="J121" s="9">
        <f>J38</f>
        <v>0</v>
      </c>
      <c r="K121" s="9">
        <f>K38</f>
        <v>0</v>
      </c>
      <c r="L121" s="9">
        <f>L38</f>
        <v>0</v>
      </c>
      <c r="M121" s="111"/>
      <c r="N121" s="4"/>
      <c r="O121" s="4"/>
    </row>
    <row r="122" spans="2:17" s="8" customFormat="1" ht="15" customHeight="1" x14ac:dyDescent="0.25">
      <c r="B122" s="99" t="e">
        <f>1+#REF!</f>
        <v>#REF!</v>
      </c>
      <c r="C122" s="50" t="s">
        <v>70</v>
      </c>
      <c r="D122" s="33">
        <f t="shared" ref="D122:L122" si="38">SUM(D119:D121)</f>
        <v>1.6189514129687554</v>
      </c>
      <c r="E122" s="33">
        <f t="shared" si="38"/>
        <v>-26.194875897759989</v>
      </c>
      <c r="F122" s="33">
        <f t="shared" si="38"/>
        <v>-95.891137619274133</v>
      </c>
      <c r="G122" s="34" t="e">
        <f t="shared" si="38"/>
        <v>#DIV/0!</v>
      </c>
      <c r="H122" s="34" t="e">
        <f t="shared" si="38"/>
        <v>#DIV/0!</v>
      </c>
      <c r="I122" s="34" t="e">
        <f t="shared" si="38"/>
        <v>#DIV/0!</v>
      </c>
      <c r="J122" s="34" t="e">
        <f t="shared" si="38"/>
        <v>#DIV/0!</v>
      </c>
      <c r="K122" s="34" t="e">
        <f t="shared" si="38"/>
        <v>#DIV/0!</v>
      </c>
      <c r="L122" s="34" t="e">
        <f t="shared" si="38"/>
        <v>#DIV/0!</v>
      </c>
      <c r="M122" s="4"/>
      <c r="N122" s="4"/>
      <c r="O122" s="4"/>
    </row>
    <row r="123" spans="2:17" s="8" customFormat="1" ht="15" customHeight="1" x14ac:dyDescent="0.25">
      <c r="B123" s="99"/>
      <c r="C123" s="51"/>
      <c r="D123" s="16"/>
      <c r="E123" s="16"/>
      <c r="F123" s="16"/>
      <c r="G123" s="17"/>
      <c r="H123" s="17"/>
      <c r="I123" s="17"/>
      <c r="J123" s="17"/>
      <c r="K123" s="17"/>
      <c r="L123" s="17"/>
      <c r="M123" s="4"/>
      <c r="N123" s="4"/>
      <c r="O123" s="4"/>
    </row>
    <row r="124" spans="2:17" s="8" customFormat="1" ht="15" customHeight="1" x14ac:dyDescent="0.25">
      <c r="B124" s="99"/>
      <c r="C124" s="94" t="s">
        <v>46</v>
      </c>
      <c r="D124" s="16"/>
      <c r="E124" s="16"/>
      <c r="F124" s="16"/>
      <c r="G124" s="17"/>
      <c r="H124" s="17"/>
      <c r="I124" s="17"/>
      <c r="J124" s="17"/>
      <c r="K124" s="17"/>
      <c r="L124" s="17"/>
      <c r="M124" s="4"/>
      <c r="N124" s="4"/>
      <c r="O124" s="4"/>
    </row>
    <row r="125" spans="2:17" s="8" customFormat="1" ht="15" customHeight="1" x14ac:dyDescent="0.25">
      <c r="B125" s="99">
        <v>63</v>
      </c>
      <c r="C125" s="5" t="s">
        <v>356</v>
      </c>
      <c r="D125" s="13">
        <f>'Nefco Financials'!D137</f>
        <v>0</v>
      </c>
      <c r="E125" s="13">
        <f>'Nefco Financials'!E137</f>
        <v>0</v>
      </c>
      <c r="F125" s="13">
        <f>'Nefco Financials'!F137</f>
        <v>0</v>
      </c>
      <c r="G125" s="9">
        <f>'Nefco Financials'!H137</f>
        <v>0</v>
      </c>
      <c r="H125" s="9">
        <f>'Nefco Financials'!I137</f>
        <v>0</v>
      </c>
      <c r="I125" s="9">
        <f>'Nefco Financials'!J137</f>
        <v>0</v>
      </c>
      <c r="J125" s="9">
        <f>'Nefco Financials'!K137</f>
        <v>0</v>
      </c>
      <c r="K125" s="9">
        <f>'Nefco Financials'!L137</f>
        <v>0</v>
      </c>
      <c r="L125" s="9">
        <f>'Nefco Financials'!M137</f>
        <v>0</v>
      </c>
      <c r="M125" s="4"/>
      <c r="N125" s="4"/>
      <c r="O125" s="4"/>
    </row>
    <row r="126" spans="2:17" s="8" customFormat="1" ht="15" customHeight="1" x14ac:dyDescent="0.25">
      <c r="B126" s="99"/>
      <c r="C126" s="5" t="s">
        <v>357</v>
      </c>
      <c r="D126" s="13">
        <f>'Nefco Financials'!D138</f>
        <v>0</v>
      </c>
      <c r="E126" s="13">
        <f>'Nefco Financials'!E138</f>
        <v>0</v>
      </c>
      <c r="F126" s="13">
        <f>'Nefco Financials'!F138</f>
        <v>0</v>
      </c>
      <c r="G126" s="9">
        <f>'Nefco Financials'!H138</f>
        <v>0</v>
      </c>
      <c r="H126" s="9">
        <f>'Nefco Financials'!I138</f>
        <v>0</v>
      </c>
      <c r="I126" s="9">
        <f>'Nefco Financials'!J138</f>
        <v>0</v>
      </c>
      <c r="J126" s="9">
        <f>'Nefco Financials'!K138</f>
        <v>0</v>
      </c>
      <c r="K126" s="9">
        <f>'Nefco Financials'!L138</f>
        <v>0</v>
      </c>
      <c r="L126" s="9">
        <f>'Nefco Financials'!M138</f>
        <v>0</v>
      </c>
      <c r="M126" s="4"/>
      <c r="N126" s="4"/>
      <c r="O126" s="4"/>
    </row>
    <row r="127" spans="2:17" s="8" customFormat="1" ht="15" customHeight="1" x14ac:dyDescent="0.25">
      <c r="B127" s="99" t="e">
        <f>1+#REF!</f>
        <v>#REF!</v>
      </c>
      <c r="C127" s="50" t="s">
        <v>71</v>
      </c>
      <c r="D127" s="33">
        <f t="shared" ref="D127:L127" si="39">SUM(D125:D125)</f>
        <v>0</v>
      </c>
      <c r="E127" s="33">
        <f t="shared" si="39"/>
        <v>0</v>
      </c>
      <c r="F127" s="33">
        <f t="shared" si="39"/>
        <v>0</v>
      </c>
      <c r="G127" s="34">
        <f t="shared" si="39"/>
        <v>0</v>
      </c>
      <c r="H127" s="34">
        <f t="shared" si="39"/>
        <v>0</v>
      </c>
      <c r="I127" s="34">
        <f t="shared" si="39"/>
        <v>0</v>
      </c>
      <c r="J127" s="34">
        <f t="shared" si="39"/>
        <v>0</v>
      </c>
      <c r="K127" s="34">
        <f t="shared" si="39"/>
        <v>0</v>
      </c>
      <c r="L127" s="34">
        <f t="shared" si="39"/>
        <v>0</v>
      </c>
      <c r="M127" s="4"/>
      <c r="N127" s="4"/>
      <c r="O127" s="4"/>
    </row>
    <row r="128" spans="2:17" s="8" customFormat="1" ht="15" customHeight="1" x14ac:dyDescent="0.25">
      <c r="B128" s="99" t="e">
        <f t="shared" si="30"/>
        <v>#REF!</v>
      </c>
      <c r="C128" s="50" t="s">
        <v>38</v>
      </c>
      <c r="D128" s="33">
        <f>D127+D122</f>
        <v>1.6189514129687554</v>
      </c>
      <c r="E128" s="33">
        <f>E127+E122</f>
        <v>-26.194875897759989</v>
      </c>
      <c r="F128" s="33">
        <f>F127+F122</f>
        <v>-95.891137619274133</v>
      </c>
      <c r="G128" s="34" t="e">
        <f>G127+G122</f>
        <v>#DIV/0!</v>
      </c>
      <c r="H128" s="34" t="e">
        <f t="shared" ref="H128:L128" si="40">H127+H122</f>
        <v>#DIV/0!</v>
      </c>
      <c r="I128" s="34" t="e">
        <f t="shared" si="40"/>
        <v>#DIV/0!</v>
      </c>
      <c r="J128" s="34" t="e">
        <f t="shared" si="40"/>
        <v>#DIV/0!</v>
      </c>
      <c r="K128" s="34" t="e">
        <f t="shared" si="40"/>
        <v>#DIV/0!</v>
      </c>
      <c r="L128" s="34" t="e">
        <f t="shared" si="40"/>
        <v>#DIV/0!</v>
      </c>
      <c r="M128" s="4"/>
      <c r="N128" s="4"/>
      <c r="O128" s="4"/>
    </row>
    <row r="129" spans="2:15" s="8" customFormat="1" ht="15" customHeight="1" x14ac:dyDescent="0.25">
      <c r="B129" s="99"/>
      <c r="C129" s="51"/>
      <c r="D129" s="16"/>
      <c r="E129" s="16"/>
      <c r="F129" s="16"/>
      <c r="G129" s="17"/>
      <c r="H129" s="17"/>
      <c r="I129" s="17"/>
      <c r="J129" s="17"/>
      <c r="K129" s="17"/>
      <c r="L129" s="17"/>
      <c r="M129" s="4"/>
      <c r="N129" s="4"/>
      <c r="O129" s="4"/>
    </row>
    <row r="130" spans="2:15" s="8" customFormat="1" ht="15" customHeight="1" x14ac:dyDescent="0.25">
      <c r="B130" s="99"/>
      <c r="C130" s="94" t="s">
        <v>45</v>
      </c>
      <c r="D130" s="16"/>
      <c r="E130" s="16"/>
      <c r="F130" s="16"/>
      <c r="G130" s="17"/>
      <c r="H130" s="17"/>
      <c r="I130" s="17"/>
      <c r="J130" s="17"/>
      <c r="K130" s="17"/>
      <c r="L130" s="17"/>
      <c r="M130" s="4"/>
      <c r="N130" s="4"/>
      <c r="O130" s="4"/>
    </row>
    <row r="131" spans="2:15" s="8" customFormat="1" ht="15" customHeight="1" x14ac:dyDescent="0.25">
      <c r="B131" s="99">
        <v>67</v>
      </c>
      <c r="C131" s="5" t="s">
        <v>99</v>
      </c>
      <c r="D131" s="13">
        <f>'Nefco Financials'!D144</f>
        <v>0</v>
      </c>
      <c r="E131" s="13">
        <f>'Nefco Financials'!E144</f>
        <v>0</v>
      </c>
      <c r="F131" s="13">
        <f>'Nefco Financials'!F144</f>
        <v>0</v>
      </c>
      <c r="G131" s="9">
        <f>'Nefco Financials'!H144</f>
        <v>0</v>
      </c>
      <c r="H131" s="9">
        <f>'Nefco Financials'!I144</f>
        <v>0</v>
      </c>
      <c r="I131" s="9">
        <f>'Nefco Financials'!J144</f>
        <v>0</v>
      </c>
      <c r="J131" s="9">
        <f>'Nefco Financials'!K144</f>
        <v>0</v>
      </c>
      <c r="K131" s="9">
        <f>'Nefco Financials'!L144</f>
        <v>0</v>
      </c>
      <c r="L131" s="9">
        <f>'Nefco Financials'!M144</f>
        <v>0</v>
      </c>
      <c r="M131" s="4"/>
      <c r="N131" s="4"/>
      <c r="O131" s="4"/>
    </row>
    <row r="132" spans="2:15" s="8" customFormat="1" ht="15" customHeight="1" x14ac:dyDescent="0.25">
      <c r="B132" s="99"/>
      <c r="C132" s="5" t="s">
        <v>345</v>
      </c>
      <c r="D132" s="13">
        <f>'Nefco Financials'!D145</f>
        <v>0</v>
      </c>
      <c r="E132" s="13">
        <f>'Nefco Financials'!E145</f>
        <v>0</v>
      </c>
      <c r="F132" s="13">
        <f>'Nefco Financials'!F145</f>
        <v>0</v>
      </c>
      <c r="G132" s="9">
        <f>'Nefco Financials'!H145</f>
        <v>0</v>
      </c>
      <c r="H132" s="9">
        <f>'Nefco Financials'!I145</f>
        <v>0</v>
      </c>
      <c r="I132" s="9">
        <f>'Nefco Financials'!J145</f>
        <v>0</v>
      </c>
      <c r="J132" s="9">
        <f>'Nefco Financials'!K145</f>
        <v>0</v>
      </c>
      <c r="K132" s="9">
        <f>'Nefco Financials'!L145</f>
        <v>0</v>
      </c>
      <c r="L132" s="9">
        <f>'Nefco Financials'!M145</f>
        <v>0</v>
      </c>
      <c r="M132" s="4"/>
      <c r="N132" s="4"/>
      <c r="O132" s="4"/>
    </row>
    <row r="133" spans="2:15" s="8" customFormat="1" ht="15" customHeight="1" x14ac:dyDescent="0.25">
      <c r="B133" s="99"/>
      <c r="C133" s="5"/>
      <c r="D133" s="13"/>
      <c r="E133" s="13"/>
      <c r="F133" s="13"/>
      <c r="G133" s="9"/>
      <c r="H133" s="9"/>
      <c r="I133" s="9"/>
      <c r="J133" s="9"/>
      <c r="K133" s="9"/>
      <c r="L133" s="9"/>
      <c r="M133" s="4"/>
      <c r="N133" s="4"/>
      <c r="O133" s="4"/>
    </row>
    <row r="134" spans="2:15" s="8" customFormat="1" ht="15" customHeight="1" x14ac:dyDescent="0.25">
      <c r="B134" s="99">
        <v>69</v>
      </c>
      <c r="C134" s="5" t="s">
        <v>96</v>
      </c>
      <c r="D134" s="13">
        <f>'Nefco Financials'!D147</f>
        <v>0</v>
      </c>
      <c r="E134" s="13">
        <f>'Nefco Financials'!E147</f>
        <v>0</v>
      </c>
      <c r="F134" s="13">
        <f>'Nefco Financials'!F147</f>
        <v>0</v>
      </c>
      <c r="G134" s="9">
        <f>'Nefco Financials'!H147</f>
        <v>0</v>
      </c>
      <c r="H134" s="9">
        <f>'Nefco Financials'!I147</f>
        <v>0</v>
      </c>
      <c r="I134" s="9">
        <f>'Nefco Financials'!J147</f>
        <v>0</v>
      </c>
      <c r="J134" s="9">
        <f>'Nefco Financials'!K147</f>
        <v>0</v>
      </c>
      <c r="K134" s="9">
        <f>'Nefco Financials'!L147</f>
        <v>0</v>
      </c>
      <c r="L134" s="9">
        <f>'Nefco Financials'!M147</f>
        <v>0</v>
      </c>
      <c r="M134" s="4"/>
      <c r="N134" s="4"/>
      <c r="O134" s="4"/>
    </row>
    <row r="135" spans="2:15" s="8" customFormat="1" ht="15" customHeight="1" x14ac:dyDescent="0.25">
      <c r="B135" s="99"/>
      <c r="C135" s="5"/>
      <c r="D135" s="13"/>
      <c r="E135" s="13"/>
      <c r="F135" s="13"/>
      <c r="G135" s="9"/>
      <c r="H135" s="9"/>
      <c r="I135" s="9"/>
      <c r="J135" s="9"/>
      <c r="K135" s="9"/>
      <c r="L135" s="9"/>
      <c r="M135" s="4"/>
      <c r="N135" s="4"/>
      <c r="O135" s="4"/>
    </row>
    <row r="136" spans="2:15" s="8" customFormat="1" ht="15" customHeight="1" x14ac:dyDescent="0.25">
      <c r="B136" s="99">
        <v>70</v>
      </c>
      <c r="C136" s="5" t="s">
        <v>33</v>
      </c>
      <c r="D136" s="13">
        <f>'Nefco Financials'!D149</f>
        <v>0</v>
      </c>
      <c r="E136" s="13">
        <f>'Nefco Financials'!E149</f>
        <v>0</v>
      </c>
      <c r="F136" s="13">
        <f>'Nefco Financials'!F149</f>
        <v>0</v>
      </c>
      <c r="G136" s="9">
        <f>'Nefco Financials'!H149</f>
        <v>0</v>
      </c>
      <c r="H136" s="9">
        <f>'Nefco Financials'!I149</f>
        <v>0</v>
      </c>
      <c r="I136" s="9">
        <f>'Nefco Financials'!J149</f>
        <v>0</v>
      </c>
      <c r="J136" s="9">
        <f>'Nefco Financials'!K149</f>
        <v>0</v>
      </c>
      <c r="K136" s="9">
        <f>'Nefco Financials'!L149</f>
        <v>0</v>
      </c>
      <c r="L136" s="9">
        <f>'Nefco Financials'!M149</f>
        <v>0</v>
      </c>
      <c r="M136" s="4"/>
      <c r="N136" s="4"/>
      <c r="O136" s="4"/>
    </row>
    <row r="137" spans="2:15" s="8" customFormat="1" ht="15" customHeight="1" x14ac:dyDescent="0.25">
      <c r="B137" s="99">
        <f t="shared" si="30"/>
        <v>71</v>
      </c>
      <c r="C137" s="5" t="s">
        <v>34</v>
      </c>
      <c r="D137" s="13">
        <f>'Nefco Financials'!D150</f>
        <v>0</v>
      </c>
      <c r="E137" s="13">
        <f>'Nefco Financials'!E150</f>
        <v>0</v>
      </c>
      <c r="F137" s="13">
        <f>'Nefco Financials'!F150</f>
        <v>0</v>
      </c>
      <c r="G137" s="9">
        <f>'Nefco Financials'!H150</f>
        <v>0</v>
      </c>
      <c r="H137" s="9">
        <f>'Nefco Financials'!I150</f>
        <v>0</v>
      </c>
      <c r="I137" s="9">
        <f>'Nefco Financials'!J150</f>
        <v>0</v>
      </c>
      <c r="J137" s="9">
        <f>'Nefco Financials'!K150</f>
        <v>0</v>
      </c>
      <c r="K137" s="9">
        <f>'Nefco Financials'!L150</f>
        <v>0</v>
      </c>
      <c r="L137" s="9">
        <f>'Nefco Financials'!M150</f>
        <v>0</v>
      </c>
      <c r="M137" s="4"/>
      <c r="N137" s="4"/>
      <c r="O137" s="4"/>
    </row>
    <row r="138" spans="2:15" s="8" customFormat="1" ht="15" customHeight="1" x14ac:dyDescent="0.25">
      <c r="B138" s="99">
        <f t="shared" si="30"/>
        <v>72</v>
      </c>
      <c r="C138" s="5" t="s">
        <v>78</v>
      </c>
      <c r="D138" s="13">
        <f>'Nefco Financials'!D151</f>
        <v>0</v>
      </c>
      <c r="E138" s="13">
        <f>'Nefco Financials'!E151</f>
        <v>0</v>
      </c>
      <c r="F138" s="13">
        <f>'Nefco Financials'!F151</f>
        <v>0</v>
      </c>
      <c r="G138" s="9">
        <f>'Nefco Financials'!H151</f>
        <v>0</v>
      </c>
      <c r="H138" s="9">
        <f>'Nefco Financials'!I151</f>
        <v>0</v>
      </c>
      <c r="I138" s="9">
        <f>'Nefco Financials'!J151</f>
        <v>0</v>
      </c>
      <c r="J138" s="9">
        <f>'Nefco Financials'!K151</f>
        <v>0</v>
      </c>
      <c r="K138" s="9">
        <f>'Nefco Financials'!L151</f>
        <v>0</v>
      </c>
      <c r="L138" s="9">
        <f>'Nefco Financials'!M151</f>
        <v>0</v>
      </c>
      <c r="M138" s="4"/>
      <c r="N138" s="4"/>
      <c r="O138" s="4"/>
    </row>
    <row r="139" spans="2:15" s="8" customFormat="1" ht="15" customHeight="1" x14ac:dyDescent="0.25">
      <c r="B139" s="99"/>
      <c r="C139" s="5"/>
      <c r="D139" s="13"/>
      <c r="E139" s="13"/>
      <c r="F139" s="13"/>
      <c r="G139" s="9"/>
      <c r="H139" s="9"/>
      <c r="I139" s="9"/>
      <c r="J139" s="9"/>
      <c r="K139" s="9"/>
      <c r="L139" s="9"/>
      <c r="M139" s="4"/>
      <c r="N139" s="4"/>
      <c r="O139" s="4"/>
    </row>
    <row r="140" spans="2:15" s="8" customFormat="1" ht="15" customHeight="1" x14ac:dyDescent="0.25">
      <c r="B140" s="99">
        <v>73</v>
      </c>
      <c r="C140" s="5" t="s">
        <v>35</v>
      </c>
      <c r="D140" s="13">
        <f>'Nefco Financials'!D153</f>
        <v>0</v>
      </c>
      <c r="E140" s="13">
        <f>'Nefco Financials'!E153</f>
        <v>0</v>
      </c>
      <c r="F140" s="13">
        <f>'Nefco Financials'!F153</f>
        <v>0</v>
      </c>
      <c r="G140" s="9">
        <f>'Nefco Financials'!H153</f>
        <v>0</v>
      </c>
      <c r="H140" s="9">
        <f>'Nefco Financials'!I153</f>
        <v>0</v>
      </c>
      <c r="I140" s="9">
        <f>'Nefco Financials'!J153</f>
        <v>0</v>
      </c>
      <c r="J140" s="9">
        <f>'Nefco Financials'!K153</f>
        <v>0</v>
      </c>
      <c r="K140" s="9">
        <f>'Nefco Financials'!L153</f>
        <v>0</v>
      </c>
      <c r="L140" s="9">
        <f>'Nefco Financials'!M153</f>
        <v>0</v>
      </c>
      <c r="M140" s="4"/>
      <c r="N140" s="4"/>
      <c r="O140" s="4"/>
    </row>
    <row r="141" spans="2:15" s="8" customFormat="1" ht="15" customHeight="1" x14ac:dyDescent="0.25">
      <c r="B141" s="99">
        <f t="shared" si="30"/>
        <v>74</v>
      </c>
      <c r="C141" s="5" t="s">
        <v>36</v>
      </c>
      <c r="D141" s="13">
        <f>'Nefco Financials'!D154</f>
        <v>0</v>
      </c>
      <c r="E141" s="13">
        <f>'Nefco Financials'!E154</f>
        <v>0</v>
      </c>
      <c r="F141" s="13">
        <f>'Nefco Financials'!F154</f>
        <v>0</v>
      </c>
      <c r="G141" s="9">
        <f>'Nefco Financials'!H154</f>
        <v>0</v>
      </c>
      <c r="H141" s="9">
        <f>'Nefco Financials'!I154</f>
        <v>0</v>
      </c>
      <c r="I141" s="9">
        <f>'Nefco Financials'!J154</f>
        <v>0</v>
      </c>
      <c r="J141" s="9">
        <f>'Nefco Financials'!K154</f>
        <v>0</v>
      </c>
      <c r="K141" s="9">
        <f>'Nefco Financials'!L154</f>
        <v>0</v>
      </c>
      <c r="L141" s="9">
        <f>'Nefco Financials'!M154</f>
        <v>0</v>
      </c>
      <c r="M141" s="4"/>
      <c r="N141" s="4"/>
      <c r="O141" s="4"/>
    </row>
    <row r="142" spans="2:15" s="8" customFormat="1" ht="15" customHeight="1" x14ac:dyDescent="0.25">
      <c r="B142" s="99">
        <f t="shared" si="30"/>
        <v>75</v>
      </c>
      <c r="C142" s="5" t="s">
        <v>77</v>
      </c>
      <c r="D142" s="13">
        <f>'Nefco Financials'!D155</f>
        <v>0</v>
      </c>
      <c r="E142" s="13">
        <f>'Nefco Financials'!E155</f>
        <v>0</v>
      </c>
      <c r="F142" s="13">
        <f>'Nefco Financials'!F155</f>
        <v>0</v>
      </c>
      <c r="G142" s="9">
        <f>'Nefco Financials'!H155</f>
        <v>0</v>
      </c>
      <c r="H142" s="9">
        <f>'Nefco Financials'!I155</f>
        <v>0</v>
      </c>
      <c r="I142" s="9">
        <f>'Nefco Financials'!J155</f>
        <v>0</v>
      </c>
      <c r="J142" s="9">
        <f>'Nefco Financials'!K155</f>
        <v>0</v>
      </c>
      <c r="K142" s="9">
        <f>'Nefco Financials'!L155</f>
        <v>0</v>
      </c>
      <c r="L142" s="9">
        <f>'Nefco Financials'!M155</f>
        <v>0</v>
      </c>
      <c r="M142" s="4"/>
      <c r="N142" s="4"/>
      <c r="O142" s="4"/>
    </row>
    <row r="143" spans="2:15" s="8" customFormat="1" ht="15" customHeight="1" x14ac:dyDescent="0.25">
      <c r="B143" s="99" t="e">
        <f>1+#REF!</f>
        <v>#REF!</v>
      </c>
      <c r="C143" s="50" t="s">
        <v>72</v>
      </c>
      <c r="D143" s="33">
        <f t="shared" ref="D143:L143" si="41">SUM(D131:D142)</f>
        <v>0</v>
      </c>
      <c r="E143" s="33">
        <f t="shared" si="41"/>
        <v>0</v>
      </c>
      <c r="F143" s="33">
        <f t="shared" si="41"/>
        <v>0</v>
      </c>
      <c r="G143" s="34">
        <f t="shared" si="41"/>
        <v>0</v>
      </c>
      <c r="H143" s="34">
        <f t="shared" si="41"/>
        <v>0</v>
      </c>
      <c r="I143" s="34">
        <f t="shared" si="41"/>
        <v>0</v>
      </c>
      <c r="J143" s="34">
        <f t="shared" si="41"/>
        <v>0</v>
      </c>
      <c r="K143" s="34">
        <f t="shared" si="41"/>
        <v>0</v>
      </c>
      <c r="L143" s="34">
        <f t="shared" si="41"/>
        <v>0</v>
      </c>
      <c r="M143" s="4"/>
      <c r="N143" s="4"/>
      <c r="O143" s="4"/>
    </row>
    <row r="144" spans="2:15" s="8" customFormat="1" ht="15" customHeight="1" x14ac:dyDescent="0.25">
      <c r="B144" s="99"/>
      <c r="C144" s="52"/>
      <c r="D144" s="26"/>
      <c r="E144" s="26"/>
      <c r="F144" s="26"/>
      <c r="G144" s="27"/>
      <c r="H144" s="27"/>
      <c r="I144" s="27"/>
      <c r="J144" s="27"/>
      <c r="K144" s="27"/>
      <c r="L144" s="27"/>
      <c r="M144" s="4"/>
      <c r="N144" s="4"/>
      <c r="O144" s="4"/>
    </row>
    <row r="145" spans="2:15" s="8" customFormat="1" ht="15" customHeight="1" x14ac:dyDescent="0.25">
      <c r="B145" s="99"/>
      <c r="C145" s="94" t="s">
        <v>95</v>
      </c>
      <c r="D145" s="26"/>
      <c r="E145" s="26"/>
      <c r="F145" s="26"/>
      <c r="G145" s="27"/>
      <c r="H145" s="27"/>
      <c r="I145" s="27"/>
      <c r="J145" s="27"/>
      <c r="K145" s="27"/>
      <c r="L145" s="27"/>
      <c r="M145" s="4"/>
      <c r="N145" s="4"/>
      <c r="O145" s="4"/>
    </row>
    <row r="146" spans="2:15" s="8" customFormat="1" ht="15" customHeight="1" x14ac:dyDescent="0.25">
      <c r="B146" s="99">
        <v>78</v>
      </c>
      <c r="C146" s="5" t="s">
        <v>76</v>
      </c>
      <c r="D146" s="13">
        <f>'Nefco Financials'!D159</f>
        <v>0</v>
      </c>
      <c r="E146" s="13">
        <f>'Nefco Financials'!E159</f>
        <v>0</v>
      </c>
      <c r="F146" s="13">
        <f>'Nefco Financials'!F159</f>
        <v>0</v>
      </c>
      <c r="G146" s="9">
        <f>'Nefco Financials'!H159</f>
        <v>0</v>
      </c>
      <c r="H146" s="9">
        <f>'Nefco Financials'!I159</f>
        <v>0</v>
      </c>
      <c r="I146" s="9">
        <f>'Nefco Financials'!J159</f>
        <v>0</v>
      </c>
      <c r="J146" s="9">
        <f>'Nefco Financials'!K159</f>
        <v>0</v>
      </c>
      <c r="K146" s="9">
        <f>'Nefco Financials'!L159</f>
        <v>0</v>
      </c>
      <c r="L146" s="9">
        <f>'Nefco Financials'!M159</f>
        <v>0</v>
      </c>
      <c r="M146" s="4"/>
      <c r="N146" s="4"/>
      <c r="O146" s="4"/>
    </row>
    <row r="147" spans="2:15" s="8" customFormat="1" ht="15" customHeight="1" x14ac:dyDescent="0.25">
      <c r="B147" s="99" t="e">
        <f>1+#REF!</f>
        <v>#REF!</v>
      </c>
      <c r="C147" s="5" t="s">
        <v>306</v>
      </c>
      <c r="D147" s="13">
        <f>'Nefco Financials'!D160</f>
        <v>0</v>
      </c>
      <c r="E147" s="13">
        <f>'Nefco Financials'!E160</f>
        <v>0</v>
      </c>
      <c r="F147" s="13">
        <f>'Nefco Financials'!F160</f>
        <v>0</v>
      </c>
      <c r="G147" s="9">
        <f>'Nefco Financials'!H160</f>
        <v>0</v>
      </c>
      <c r="H147" s="9">
        <f>'Nefco Financials'!I160</f>
        <v>0</v>
      </c>
      <c r="I147" s="9">
        <f>'Nefco Financials'!J160</f>
        <v>0</v>
      </c>
      <c r="J147" s="9">
        <f>'Nefco Financials'!K160</f>
        <v>0</v>
      </c>
      <c r="K147" s="9">
        <f>'Nefco Financials'!L160</f>
        <v>0</v>
      </c>
      <c r="L147" s="9">
        <f>'Nefco Financials'!M160</f>
        <v>0</v>
      </c>
      <c r="M147" s="4"/>
      <c r="N147" s="4"/>
      <c r="O147" s="4"/>
    </row>
    <row r="148" spans="2:15" s="8" customFormat="1" ht="15" customHeight="1" x14ac:dyDescent="0.25">
      <c r="B148" s="99" t="e">
        <f t="shared" si="30"/>
        <v>#REF!</v>
      </c>
      <c r="C148" s="50" t="s">
        <v>73</v>
      </c>
      <c r="D148" s="33">
        <f t="shared" ref="D148:L148" si="42">SUM(D143:D147)+D128</f>
        <v>1.6189514129687554</v>
      </c>
      <c r="E148" s="33">
        <f t="shared" si="42"/>
        <v>-26.194875897759989</v>
      </c>
      <c r="F148" s="33">
        <f t="shared" si="42"/>
        <v>-95.891137619274133</v>
      </c>
      <c r="G148" s="34" t="e">
        <f t="shared" si="42"/>
        <v>#DIV/0!</v>
      </c>
      <c r="H148" s="34" t="e">
        <f t="shared" si="42"/>
        <v>#DIV/0!</v>
      </c>
      <c r="I148" s="34" t="e">
        <f t="shared" si="42"/>
        <v>#DIV/0!</v>
      </c>
      <c r="J148" s="34" t="e">
        <f t="shared" si="42"/>
        <v>#DIV/0!</v>
      </c>
      <c r="K148" s="34" t="e">
        <f t="shared" si="42"/>
        <v>#DIV/0!</v>
      </c>
      <c r="L148" s="34" t="e">
        <f t="shared" si="42"/>
        <v>#DIV/0!</v>
      </c>
      <c r="M148" s="4"/>
      <c r="N148" s="4"/>
      <c r="O148" s="4"/>
    </row>
    <row r="149" spans="2:15" s="8" customFormat="1" ht="15" customHeight="1" x14ac:dyDescent="0.25">
      <c r="B149" s="99"/>
      <c r="C149" s="53"/>
      <c r="D149" s="35"/>
      <c r="E149" s="35"/>
      <c r="F149" s="35"/>
      <c r="G149" s="25"/>
      <c r="H149" s="25"/>
      <c r="I149" s="25"/>
      <c r="J149" s="25"/>
      <c r="K149" s="25"/>
      <c r="L149" s="25"/>
      <c r="M149" s="4"/>
      <c r="N149" s="4"/>
      <c r="O149" s="4"/>
    </row>
    <row r="150" spans="2:15" s="8" customFormat="1" ht="15" customHeight="1" x14ac:dyDescent="0.25">
      <c r="B150" s="99">
        <v>82</v>
      </c>
      <c r="C150" s="54" t="s">
        <v>74</v>
      </c>
      <c r="D150" s="14">
        <f>'Nefco Financials'!D163</f>
        <v>0</v>
      </c>
      <c r="E150" s="14">
        <f>'Nefco Financials'!E163</f>
        <v>0</v>
      </c>
      <c r="F150" s="14">
        <f>'Nefco Financials'!F163</f>
        <v>0</v>
      </c>
      <c r="G150" s="36">
        <f>F151</f>
        <v>0</v>
      </c>
      <c r="H150" s="36" t="e">
        <f t="shared" ref="H150:L150" si="43">G151</f>
        <v>#DIV/0!</v>
      </c>
      <c r="I150" s="36" t="e">
        <f t="shared" si="43"/>
        <v>#DIV/0!</v>
      </c>
      <c r="J150" s="36" t="e">
        <f t="shared" si="43"/>
        <v>#DIV/0!</v>
      </c>
      <c r="K150" s="36" t="e">
        <f t="shared" si="43"/>
        <v>#DIV/0!</v>
      </c>
      <c r="L150" s="36" t="e">
        <f t="shared" si="43"/>
        <v>#DIV/0!</v>
      </c>
      <c r="M150" s="4"/>
      <c r="N150" s="4"/>
      <c r="O150" s="4"/>
    </row>
    <row r="151" spans="2:15" s="8" customFormat="1" ht="15" customHeight="1" thickBot="1" x14ac:dyDescent="0.3">
      <c r="B151" s="99">
        <f t="shared" si="30"/>
        <v>83</v>
      </c>
      <c r="C151" s="55" t="s">
        <v>75</v>
      </c>
      <c r="D151" s="37">
        <f>'Nefco Financials'!D164</f>
        <v>0</v>
      </c>
      <c r="E151" s="37">
        <f>'Nefco Financials'!E164</f>
        <v>0</v>
      </c>
      <c r="F151" s="37">
        <f>'Nefco Financials'!F164</f>
        <v>0</v>
      </c>
      <c r="G151" s="38" t="e">
        <f>G150+G148</f>
        <v>#DIV/0!</v>
      </c>
      <c r="H151" s="38" t="e">
        <f t="shared" ref="H151:K151" si="44">H150+H148</f>
        <v>#DIV/0!</v>
      </c>
      <c r="I151" s="38" t="e">
        <f t="shared" si="44"/>
        <v>#DIV/0!</v>
      </c>
      <c r="J151" s="38" t="e">
        <f t="shared" si="44"/>
        <v>#DIV/0!</v>
      </c>
      <c r="K151" s="38" t="e">
        <f t="shared" si="44"/>
        <v>#DIV/0!</v>
      </c>
      <c r="L151" s="38" t="e">
        <f>L150+L148</f>
        <v>#DIV/0!</v>
      </c>
      <c r="M151" s="4"/>
      <c r="N151" s="4"/>
      <c r="O151" s="4"/>
    </row>
    <row r="152" spans="2:15" s="8" customFormat="1" ht="15" customHeight="1" outlineLevel="1" x14ac:dyDescent="0.25">
      <c r="B152" s="99"/>
      <c r="C152" s="123"/>
      <c r="D152" s="114"/>
      <c r="E152" s="114"/>
      <c r="F152" s="114"/>
      <c r="G152" s="115"/>
      <c r="H152" s="115"/>
      <c r="I152" s="115"/>
      <c r="J152" s="115"/>
      <c r="K152" s="115"/>
      <c r="L152" s="115"/>
      <c r="M152" s="116"/>
      <c r="N152" s="116"/>
      <c r="O152" s="4"/>
    </row>
    <row r="153" spans="2:15" s="8" customFormat="1" ht="15" customHeight="1" outlineLevel="1" x14ac:dyDescent="0.25">
      <c r="B153" s="99"/>
      <c r="C153" s="107" t="s">
        <v>196</v>
      </c>
      <c r="D153" s="114"/>
      <c r="E153" s="114"/>
      <c r="F153" s="114"/>
      <c r="G153" s="115"/>
      <c r="H153" s="115"/>
      <c r="I153" s="115"/>
      <c r="J153" s="115"/>
      <c r="K153" s="115"/>
      <c r="L153" s="115"/>
      <c r="M153" s="116"/>
      <c r="N153" s="116"/>
      <c r="O153" s="4"/>
    </row>
    <row r="154" spans="2:15" s="8" customFormat="1" ht="15" customHeight="1" outlineLevel="1" x14ac:dyDescent="0.25">
      <c r="B154" s="99">
        <v>84</v>
      </c>
      <c r="C154" s="108" t="s">
        <v>82</v>
      </c>
      <c r="D154" s="117" t="e">
        <f t="shared" ref="D154:L154" si="45">D26/(-D137-D138-D141-D142)</f>
        <v>#DIV/0!</v>
      </c>
      <c r="E154" s="117" t="e">
        <f t="shared" si="45"/>
        <v>#DIV/0!</v>
      </c>
      <c r="F154" s="117" t="e">
        <f t="shared" si="45"/>
        <v>#DIV/0!</v>
      </c>
      <c r="G154" s="124" t="e">
        <f t="shared" si="45"/>
        <v>#DIV/0!</v>
      </c>
      <c r="H154" s="124" t="e">
        <f t="shared" si="45"/>
        <v>#DIV/0!</v>
      </c>
      <c r="I154" s="124" t="e">
        <f t="shared" si="45"/>
        <v>#DIV/0!</v>
      </c>
      <c r="J154" s="124" t="e">
        <f t="shared" si="45"/>
        <v>#DIV/0!</v>
      </c>
      <c r="K154" s="124" t="e">
        <f t="shared" si="45"/>
        <v>#DIV/0!</v>
      </c>
      <c r="L154" s="124" t="e">
        <f t="shared" si="45"/>
        <v>#DIV/0!</v>
      </c>
      <c r="M154" s="4"/>
      <c r="N154" s="4"/>
      <c r="O154" s="4"/>
    </row>
    <row r="155" spans="2:15" s="8" customFormat="1" ht="15" customHeight="1" outlineLevel="1" x14ac:dyDescent="0.25">
      <c r="B155" s="99">
        <f t="shared" si="30"/>
        <v>85</v>
      </c>
      <c r="C155" s="108" t="s">
        <v>42</v>
      </c>
      <c r="D155" s="117" t="e">
        <f t="shared" ref="D155:L155" si="46">D122/(-D137-D138-D141-D142)</f>
        <v>#DIV/0!</v>
      </c>
      <c r="E155" s="117" t="e">
        <f t="shared" si="46"/>
        <v>#DIV/0!</v>
      </c>
      <c r="F155" s="117" t="e">
        <f t="shared" si="46"/>
        <v>#DIV/0!</v>
      </c>
      <c r="G155" s="124" t="e">
        <f t="shared" si="46"/>
        <v>#DIV/0!</v>
      </c>
      <c r="H155" s="124" t="e">
        <f t="shared" si="46"/>
        <v>#DIV/0!</v>
      </c>
      <c r="I155" s="124" t="e">
        <f t="shared" si="46"/>
        <v>#DIV/0!</v>
      </c>
      <c r="J155" s="124" t="e">
        <f t="shared" si="46"/>
        <v>#DIV/0!</v>
      </c>
      <c r="K155" s="124" t="e">
        <f t="shared" si="46"/>
        <v>#DIV/0!</v>
      </c>
      <c r="L155" s="124" t="e">
        <f t="shared" si="46"/>
        <v>#DIV/0!</v>
      </c>
      <c r="M155" s="4"/>
      <c r="N155" s="4"/>
      <c r="O155" s="4"/>
    </row>
    <row r="156" spans="2:15" s="8" customFormat="1" ht="15" customHeight="1" outlineLevel="1" x14ac:dyDescent="0.25">
      <c r="B156" s="99">
        <f t="shared" si="30"/>
        <v>86</v>
      </c>
      <c r="C156" s="108" t="s">
        <v>39</v>
      </c>
      <c r="D156" s="117" t="e">
        <f t="shared" ref="D156:L156" si="47">D128/(-D137-D138-D141-D142)</f>
        <v>#DIV/0!</v>
      </c>
      <c r="E156" s="117" t="e">
        <f t="shared" si="47"/>
        <v>#DIV/0!</v>
      </c>
      <c r="F156" s="117" t="e">
        <f t="shared" si="47"/>
        <v>#DIV/0!</v>
      </c>
      <c r="G156" s="124" t="e">
        <f t="shared" si="47"/>
        <v>#DIV/0!</v>
      </c>
      <c r="H156" s="124" t="e">
        <f t="shared" si="47"/>
        <v>#DIV/0!</v>
      </c>
      <c r="I156" s="124" t="e">
        <f t="shared" si="47"/>
        <v>#DIV/0!</v>
      </c>
      <c r="J156" s="124" t="e">
        <f t="shared" si="47"/>
        <v>#DIV/0!</v>
      </c>
      <c r="K156" s="124" t="e">
        <f t="shared" si="47"/>
        <v>#DIV/0!</v>
      </c>
      <c r="L156" s="124" t="e">
        <f t="shared" si="47"/>
        <v>#DIV/0!</v>
      </c>
      <c r="M156" s="4"/>
      <c r="N156" s="4"/>
      <c r="O156" s="4"/>
    </row>
    <row r="157" spans="2:15" s="8" customFormat="1" ht="15" customHeight="1" outlineLevel="1" collapsed="1" x14ac:dyDescent="0.25">
      <c r="B157" s="99">
        <f t="shared" si="30"/>
        <v>87</v>
      </c>
      <c r="C157" s="125" t="s">
        <v>83</v>
      </c>
      <c r="D157" s="117" t="e">
        <f t="shared" ref="D157:L157" si="48">D26/(-D138-D142)</f>
        <v>#DIV/0!</v>
      </c>
      <c r="E157" s="117" t="e">
        <f t="shared" si="48"/>
        <v>#DIV/0!</v>
      </c>
      <c r="F157" s="117" t="e">
        <f t="shared" si="48"/>
        <v>#DIV/0!</v>
      </c>
      <c r="G157" s="124" t="e">
        <f t="shared" si="48"/>
        <v>#DIV/0!</v>
      </c>
      <c r="H157" s="124" t="e">
        <f t="shared" si="48"/>
        <v>#DIV/0!</v>
      </c>
      <c r="I157" s="124" t="e">
        <f t="shared" si="48"/>
        <v>#DIV/0!</v>
      </c>
      <c r="J157" s="124" t="e">
        <f t="shared" si="48"/>
        <v>#DIV/0!</v>
      </c>
      <c r="K157" s="124" t="e">
        <f t="shared" si="48"/>
        <v>#DIV/0!</v>
      </c>
      <c r="L157" s="124" t="e">
        <f t="shared" si="48"/>
        <v>#DIV/0!</v>
      </c>
      <c r="M157" s="4"/>
      <c r="N157" s="4"/>
      <c r="O157" s="4"/>
    </row>
    <row r="158" spans="2:15" s="8" customFormat="1" ht="15" customHeight="1" outlineLevel="1" x14ac:dyDescent="0.25">
      <c r="B158" s="99">
        <f t="shared" si="30"/>
        <v>88</v>
      </c>
      <c r="C158" s="125" t="s">
        <v>84</v>
      </c>
      <c r="D158" s="117" t="e">
        <f t="shared" ref="D158:L158" si="49">D122/(-D138-D142)</f>
        <v>#DIV/0!</v>
      </c>
      <c r="E158" s="117" t="e">
        <f t="shared" si="49"/>
        <v>#DIV/0!</v>
      </c>
      <c r="F158" s="117" t="e">
        <f t="shared" si="49"/>
        <v>#DIV/0!</v>
      </c>
      <c r="G158" s="124" t="e">
        <f t="shared" si="49"/>
        <v>#DIV/0!</v>
      </c>
      <c r="H158" s="124" t="e">
        <f t="shared" si="49"/>
        <v>#DIV/0!</v>
      </c>
      <c r="I158" s="124" t="e">
        <f t="shared" si="49"/>
        <v>#DIV/0!</v>
      </c>
      <c r="J158" s="124" t="e">
        <f t="shared" si="49"/>
        <v>#DIV/0!</v>
      </c>
      <c r="K158" s="124" t="e">
        <f t="shared" si="49"/>
        <v>#DIV/0!</v>
      </c>
      <c r="L158" s="124" t="e">
        <f t="shared" si="49"/>
        <v>#DIV/0!</v>
      </c>
      <c r="M158" s="4"/>
      <c r="N158" s="4"/>
      <c r="O158" s="4"/>
    </row>
    <row r="159" spans="2:15" s="8" customFormat="1" ht="15" customHeight="1" outlineLevel="1" x14ac:dyDescent="0.25">
      <c r="B159" s="99">
        <f t="shared" si="30"/>
        <v>89</v>
      </c>
      <c r="C159" s="125" t="s">
        <v>85</v>
      </c>
      <c r="D159" s="117" t="e">
        <f t="shared" ref="D159:L159" si="50">D128/(-D138-D142)</f>
        <v>#DIV/0!</v>
      </c>
      <c r="E159" s="117" t="e">
        <f t="shared" si="50"/>
        <v>#DIV/0!</v>
      </c>
      <c r="F159" s="117" t="e">
        <f t="shared" si="50"/>
        <v>#DIV/0!</v>
      </c>
      <c r="G159" s="124" t="e">
        <f t="shared" si="50"/>
        <v>#DIV/0!</v>
      </c>
      <c r="H159" s="124" t="e">
        <f t="shared" si="50"/>
        <v>#DIV/0!</v>
      </c>
      <c r="I159" s="124" t="e">
        <f t="shared" si="50"/>
        <v>#DIV/0!</v>
      </c>
      <c r="J159" s="124" t="e">
        <f t="shared" si="50"/>
        <v>#DIV/0!</v>
      </c>
      <c r="K159" s="124" t="e">
        <f t="shared" si="50"/>
        <v>#DIV/0!</v>
      </c>
      <c r="L159" s="124" t="e">
        <f t="shared" si="50"/>
        <v>#DIV/0!</v>
      </c>
      <c r="M159" s="4"/>
      <c r="N159" s="4"/>
      <c r="O159" s="4"/>
    </row>
    <row r="160" spans="2:15" s="8" customFormat="1" ht="15" customHeight="1" outlineLevel="1" x14ac:dyDescent="0.25">
      <c r="B160" s="99">
        <v>93</v>
      </c>
      <c r="C160" s="125" t="s">
        <v>230</v>
      </c>
      <c r="D160" s="117" t="e">
        <f t="shared" ref="D160:L160" si="51">(D150+D128)/(-D136-D137-D138-D140-D141-D142)</f>
        <v>#DIV/0!</v>
      </c>
      <c r="E160" s="117" t="e">
        <f t="shared" si="51"/>
        <v>#DIV/0!</v>
      </c>
      <c r="F160" s="117" t="e">
        <f t="shared" si="51"/>
        <v>#DIV/0!</v>
      </c>
      <c r="G160" s="124" t="e">
        <f t="shared" si="51"/>
        <v>#DIV/0!</v>
      </c>
      <c r="H160" s="124" t="e">
        <f t="shared" si="51"/>
        <v>#DIV/0!</v>
      </c>
      <c r="I160" s="124" t="e">
        <f t="shared" si="51"/>
        <v>#DIV/0!</v>
      </c>
      <c r="J160" s="124" t="e">
        <f t="shared" si="51"/>
        <v>#DIV/0!</v>
      </c>
      <c r="K160" s="124" t="e">
        <f t="shared" si="51"/>
        <v>#DIV/0!</v>
      </c>
      <c r="L160" s="124" t="e">
        <f t="shared" si="51"/>
        <v>#DIV/0!</v>
      </c>
      <c r="M160" s="4"/>
      <c r="N160" s="4"/>
      <c r="O160" s="4"/>
    </row>
    <row r="161" spans="2:15" s="8" customFormat="1" ht="15" customHeight="1" outlineLevel="1" x14ac:dyDescent="0.25">
      <c r="B161" s="99">
        <f>1+B159</f>
        <v>90</v>
      </c>
      <c r="C161" s="125" t="s">
        <v>106</v>
      </c>
      <c r="D161" s="117" t="e">
        <f t="shared" ref="D161:L161" si="52">D122/D16</f>
        <v>#DIV/0!</v>
      </c>
      <c r="E161" s="117" t="e">
        <f t="shared" si="52"/>
        <v>#DIV/0!</v>
      </c>
      <c r="F161" s="117" t="e">
        <f t="shared" si="52"/>
        <v>#DIV/0!</v>
      </c>
      <c r="G161" s="124" t="e">
        <f t="shared" si="52"/>
        <v>#DIV/0!</v>
      </c>
      <c r="H161" s="124" t="e">
        <f t="shared" si="52"/>
        <v>#DIV/0!</v>
      </c>
      <c r="I161" s="124" t="e">
        <f t="shared" si="52"/>
        <v>#DIV/0!</v>
      </c>
      <c r="J161" s="124" t="e">
        <f t="shared" si="52"/>
        <v>#DIV/0!</v>
      </c>
      <c r="K161" s="124" t="e">
        <f t="shared" si="52"/>
        <v>#DIV/0!</v>
      </c>
      <c r="L161" s="124" t="e">
        <f t="shared" si="52"/>
        <v>#DIV/0!</v>
      </c>
      <c r="M161" s="4"/>
      <c r="N161" s="4"/>
      <c r="O161" s="4"/>
    </row>
    <row r="162" spans="2:15" s="8" customFormat="1" ht="15" customHeight="1" outlineLevel="1" x14ac:dyDescent="0.25">
      <c r="B162" s="99">
        <f t="shared" si="30"/>
        <v>91</v>
      </c>
      <c r="C162" s="125" t="s">
        <v>107</v>
      </c>
      <c r="D162" s="117" t="e">
        <f t="shared" ref="D162:L162" si="53">D128/D16</f>
        <v>#DIV/0!</v>
      </c>
      <c r="E162" s="117" t="e">
        <f t="shared" si="53"/>
        <v>#DIV/0!</v>
      </c>
      <c r="F162" s="117" t="e">
        <f t="shared" si="53"/>
        <v>#DIV/0!</v>
      </c>
      <c r="G162" s="124" t="e">
        <f t="shared" si="53"/>
        <v>#DIV/0!</v>
      </c>
      <c r="H162" s="124" t="e">
        <f t="shared" si="53"/>
        <v>#DIV/0!</v>
      </c>
      <c r="I162" s="124" t="e">
        <f t="shared" si="53"/>
        <v>#DIV/0!</v>
      </c>
      <c r="J162" s="124" t="e">
        <f t="shared" si="53"/>
        <v>#DIV/0!</v>
      </c>
      <c r="K162" s="124" t="e">
        <f t="shared" si="53"/>
        <v>#DIV/0!</v>
      </c>
      <c r="L162" s="124" t="e">
        <f t="shared" si="53"/>
        <v>#DIV/0!</v>
      </c>
      <c r="M162" s="4"/>
      <c r="N162" s="4"/>
      <c r="O162" s="4"/>
    </row>
    <row r="163" spans="2:15" s="8" customFormat="1" ht="15" customHeight="1" outlineLevel="1" x14ac:dyDescent="0.25">
      <c r="B163" s="99">
        <f>1+B105</f>
        <v>55</v>
      </c>
      <c r="C163" s="108" t="s">
        <v>86</v>
      </c>
      <c r="D163" s="117" t="e">
        <f t="shared" ref="D163:L163" si="54">D105/D26</f>
        <v>#DIV/0!</v>
      </c>
      <c r="E163" s="117" t="e">
        <f t="shared" si="54"/>
        <v>#DIV/0!</v>
      </c>
      <c r="F163" s="117" t="e">
        <f t="shared" si="54"/>
        <v>#DIV/0!</v>
      </c>
      <c r="G163" s="118" t="e">
        <f t="shared" si="54"/>
        <v>#DIV/0!</v>
      </c>
      <c r="H163" s="118" t="e">
        <f t="shared" si="54"/>
        <v>#DIV/0!</v>
      </c>
      <c r="I163" s="118" t="e">
        <f t="shared" si="54"/>
        <v>#DIV/0!</v>
      </c>
      <c r="J163" s="118" t="e">
        <f t="shared" si="54"/>
        <v>#DIV/0!</v>
      </c>
      <c r="K163" s="118" t="e">
        <f t="shared" si="54"/>
        <v>#DIV/0!</v>
      </c>
      <c r="L163" s="118" t="e">
        <f t="shared" si="54"/>
        <v>#DIV/0!</v>
      </c>
      <c r="M163" s="4"/>
      <c r="N163" s="4"/>
      <c r="O163" s="4"/>
    </row>
    <row r="164" spans="2:15" s="8" customFormat="1" ht="15" customHeight="1" outlineLevel="1" x14ac:dyDescent="0.25">
      <c r="B164" s="99">
        <f>1+B162</f>
        <v>92</v>
      </c>
      <c r="C164" s="119" t="s">
        <v>105</v>
      </c>
      <c r="D164" s="120" t="e">
        <f t="shared" ref="D164:L164" si="55">D128/D105</f>
        <v>#DIV/0!</v>
      </c>
      <c r="E164" s="120" t="e">
        <f t="shared" si="55"/>
        <v>#DIV/0!</v>
      </c>
      <c r="F164" s="120" t="e">
        <f t="shared" si="55"/>
        <v>#DIV/0!</v>
      </c>
      <c r="G164" s="121" t="e">
        <f t="shared" si="55"/>
        <v>#DIV/0!</v>
      </c>
      <c r="H164" s="121" t="e">
        <f t="shared" si="55"/>
        <v>#DIV/0!</v>
      </c>
      <c r="I164" s="121" t="e">
        <f t="shared" si="55"/>
        <v>#DIV/0!</v>
      </c>
      <c r="J164" s="121" t="e">
        <f t="shared" si="55"/>
        <v>#DIV/0!</v>
      </c>
      <c r="K164" s="121" t="e">
        <f t="shared" si="55"/>
        <v>#DIV/0!</v>
      </c>
      <c r="L164" s="121" t="e">
        <f t="shared" si="55"/>
        <v>#DIV/0!</v>
      </c>
      <c r="M164" s="4"/>
      <c r="N164" s="4"/>
      <c r="O164" s="4"/>
    </row>
    <row r="165" spans="2:15" s="8" customFormat="1" ht="15" customHeight="1" outlineLevel="1" x14ac:dyDescent="0.25">
      <c r="B165" s="99"/>
      <c r="C165" s="51"/>
      <c r="D165" s="5"/>
      <c r="E165" s="5"/>
      <c r="F165" s="5"/>
      <c r="G165" s="5"/>
      <c r="H165" s="5"/>
      <c r="I165" s="5"/>
    </row>
    <row r="166" spans="2:15" s="8" customFormat="1" ht="15" customHeight="1" x14ac:dyDescent="0.25">
      <c r="B166" s="99"/>
      <c r="C166" s="51"/>
      <c r="D166" s="5"/>
      <c r="E166" s="5"/>
      <c r="F166" s="5"/>
      <c r="G166" s="5"/>
      <c r="H166" s="5"/>
      <c r="I166" s="5"/>
    </row>
    <row r="167" spans="2:15" s="8" customFormat="1" ht="15" customHeight="1" x14ac:dyDescent="0.25">
      <c r="B167" s="99"/>
      <c r="C167" s="126" t="s">
        <v>228</v>
      </c>
      <c r="D167" s="127">
        <f t="shared" ref="D167:L167" si="56">D51+D53+D57-D16</f>
        <v>0</v>
      </c>
      <c r="E167" s="127">
        <f t="shared" si="56"/>
        <v>0</v>
      </c>
      <c r="F167" s="127">
        <f t="shared" si="56"/>
        <v>0</v>
      </c>
      <c r="G167" s="127">
        <f t="shared" si="56"/>
        <v>0</v>
      </c>
      <c r="H167" s="127">
        <f t="shared" si="56"/>
        <v>0</v>
      </c>
      <c r="I167" s="127">
        <f t="shared" si="56"/>
        <v>0</v>
      </c>
      <c r="J167" s="127">
        <f t="shared" si="56"/>
        <v>0</v>
      </c>
      <c r="K167" s="127">
        <f t="shared" si="56"/>
        <v>0</v>
      </c>
      <c r="L167" s="127">
        <f t="shared" si="56"/>
        <v>0</v>
      </c>
    </row>
    <row r="168" spans="2:15" s="8" customFormat="1" ht="15" customHeight="1" x14ac:dyDescent="0.25">
      <c r="B168" s="99"/>
      <c r="C168" s="126" t="s">
        <v>226</v>
      </c>
      <c r="D168" s="127">
        <f t="shared" ref="D168:L168" si="57">D74-D151</f>
        <v>0</v>
      </c>
      <c r="E168" s="127">
        <f t="shared" si="57"/>
        <v>0</v>
      </c>
      <c r="F168" s="127">
        <f t="shared" si="57"/>
        <v>0</v>
      </c>
      <c r="G168" s="127" t="e">
        <f t="shared" si="57"/>
        <v>#DIV/0!</v>
      </c>
      <c r="H168" s="127" t="e">
        <f t="shared" si="57"/>
        <v>#DIV/0!</v>
      </c>
      <c r="I168" s="127" t="e">
        <f t="shared" si="57"/>
        <v>#DIV/0!</v>
      </c>
      <c r="J168" s="127" t="e">
        <f t="shared" si="57"/>
        <v>#DIV/0!</v>
      </c>
      <c r="K168" s="127" t="e">
        <f t="shared" si="57"/>
        <v>#DIV/0!</v>
      </c>
      <c r="L168" s="127" t="e">
        <f t="shared" si="57"/>
        <v>#DIV/0!</v>
      </c>
    </row>
    <row r="169" spans="2:15" s="8" customFormat="1" ht="15" customHeight="1" x14ac:dyDescent="0.25">
      <c r="B169" s="99"/>
      <c r="C169" s="126" t="s">
        <v>227</v>
      </c>
      <c r="D169" s="127">
        <f t="shared" ref="D169:L169" si="58">D101-D76</f>
        <v>0</v>
      </c>
      <c r="E169" s="127">
        <f t="shared" si="58"/>
        <v>0</v>
      </c>
      <c r="F169" s="127">
        <f t="shared" si="58"/>
        <v>0</v>
      </c>
      <c r="G169" s="127" t="e">
        <f t="shared" si="58"/>
        <v>#DIV/0!</v>
      </c>
      <c r="H169" s="127" t="e">
        <f t="shared" si="58"/>
        <v>#DIV/0!</v>
      </c>
      <c r="I169" s="127" t="e">
        <f t="shared" si="58"/>
        <v>#DIV/0!</v>
      </c>
      <c r="J169" s="127" t="e">
        <f t="shared" si="58"/>
        <v>#DIV/0!</v>
      </c>
      <c r="K169" s="127" t="e">
        <f t="shared" si="58"/>
        <v>#DIV/0!</v>
      </c>
      <c r="L169" s="127" t="e">
        <f t="shared" si="58"/>
        <v>#DIV/0!</v>
      </c>
    </row>
    <row r="170" spans="2:15" s="8" customFormat="1" ht="15" customHeight="1" x14ac:dyDescent="0.25">
      <c r="B170" s="99"/>
      <c r="C170" s="51"/>
      <c r="D170" s="5"/>
      <c r="E170" s="5"/>
      <c r="F170" s="5"/>
      <c r="G170" s="5"/>
      <c r="H170" s="5"/>
      <c r="I170" s="5"/>
    </row>
    <row r="171" spans="2:15" s="8" customFormat="1" ht="15" customHeight="1" x14ac:dyDescent="0.25">
      <c r="B171" s="99"/>
      <c r="C171" s="51"/>
      <c r="D171" s="5"/>
      <c r="E171" s="5"/>
      <c r="F171" s="5"/>
      <c r="G171" s="5"/>
      <c r="H171" s="5"/>
      <c r="I171" s="5"/>
    </row>
    <row r="172" spans="2:15" ht="15" customHeight="1" x14ac:dyDescent="0.2"/>
    <row r="173" spans="2:15" ht="12" customHeight="1" x14ac:dyDescent="0.2"/>
    <row r="174" spans="2:15" ht="12" customHeight="1" x14ac:dyDescent="0.2"/>
    <row r="175" spans="2:15" ht="12" customHeight="1" x14ac:dyDescent="0.2"/>
  </sheetData>
  <sheetProtection selectLockedCells="1"/>
  <conditionalFormatting sqref="D16:L17 D79:L82">
    <cfRule type="cellIs" dxfId="15" priority="3" operator="equal">
      <formula>0</formula>
    </cfRule>
  </conditionalFormatting>
  <conditionalFormatting sqref="D20:L21 D23:L25 D28:L28 D31:L33 D36:L38 D42:L42 D64:L66 D69:L71 D74:L75 D85:L85 D88:L91 D94:L96 D119:L121 D134:L134 D136:L138 D140:L142 D146:L147 D150:L150">
    <cfRule type="cellIs" dxfId="14" priority="8" operator="equal">
      <formula>0</formula>
    </cfRule>
  </conditionalFormatting>
  <conditionalFormatting sqref="D103:L103 D167:L169">
    <cfRule type="cellIs" dxfId="13" priority="6" operator="lessThan">
      <formula>-0.4</formula>
    </cfRule>
    <cfRule type="cellIs" dxfId="12" priority="7" operator="greaterThan">
      <formula>0.4</formula>
    </cfRule>
  </conditionalFormatting>
  <conditionalFormatting sqref="D125:L126">
    <cfRule type="cellIs" dxfId="11" priority="2" operator="equal">
      <formula>0</formula>
    </cfRule>
  </conditionalFormatting>
  <conditionalFormatting sqref="D131:L132">
    <cfRule type="cellIs" dxfId="10" priority="1" operator="equal">
      <formula>0</formula>
    </cfRule>
  </conditionalFormatting>
  <conditionalFormatting sqref="P25">
    <cfRule type="cellIs" dxfId="9" priority="5" operator="equal">
      <formula>0</formula>
    </cfRule>
  </conditionalFormatting>
  <conditionalFormatting sqref="P38">
    <cfRule type="cellIs" dxfId="8" priority="4" operator="equal">
      <formula>0</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06354-149E-41F0-B517-7656D919AA0A}">
  <sheetPr>
    <tabColor theme="4" tint="-0.499984740745262"/>
  </sheetPr>
  <dimension ref="B1:R175"/>
  <sheetViews>
    <sheetView zoomScale="114" zoomScaleNormal="100" workbookViewId="0"/>
  </sheetViews>
  <sheetFormatPr defaultColWidth="24.5703125" defaultRowHeight="12" outlineLevelRow="1" outlineLevelCol="1" x14ac:dyDescent="0.2"/>
  <cols>
    <col min="1" max="1" width="5.7109375" style="7" customWidth="1"/>
    <col min="2" max="2" width="6.140625" style="40" hidden="1" customWidth="1" outlineLevel="1"/>
    <col min="3" max="3" width="28.5703125" style="23" customWidth="1" collapsed="1"/>
    <col min="4" max="9" width="8.7109375" style="6" customWidth="1"/>
    <col min="10" max="12" width="8.7109375" style="7" customWidth="1"/>
    <col min="13" max="15" width="21.42578125" style="7" customWidth="1"/>
    <col min="16" max="17" width="11.140625" style="7" customWidth="1"/>
    <col min="18" max="16384" width="24.5703125" style="7"/>
  </cols>
  <sheetData>
    <row r="1" spans="2:15" ht="15" customHeight="1" x14ac:dyDescent="0.2">
      <c r="B1" s="205"/>
    </row>
    <row r="2" spans="2:15" ht="15" customHeight="1" x14ac:dyDescent="0.2">
      <c r="B2" s="205"/>
      <c r="D2" s="7"/>
      <c r="E2" s="7"/>
      <c r="F2" s="7"/>
    </row>
    <row r="3" spans="2:15" ht="15" customHeight="1" x14ac:dyDescent="0.2">
      <c r="B3" s="205"/>
      <c r="C3" s="197" t="s">
        <v>287</v>
      </c>
      <c r="D3" s="198"/>
      <c r="E3" s="198"/>
      <c r="F3" s="198"/>
      <c r="G3" s="197">
        <v>2023</v>
      </c>
      <c r="H3" s="197">
        <v>2024</v>
      </c>
      <c r="I3" s="197">
        <v>2025</v>
      </c>
      <c r="J3" s="198">
        <v>2026</v>
      </c>
      <c r="K3" s="198">
        <v>2027</v>
      </c>
      <c r="L3" s="198">
        <v>2028</v>
      </c>
    </row>
    <row r="4" spans="2:15" ht="15" customHeight="1" x14ac:dyDescent="0.2">
      <c r="B4" s="7"/>
      <c r="C4" s="208" t="s">
        <v>290</v>
      </c>
      <c r="D4" s="7"/>
      <c r="E4" s="7"/>
      <c r="F4" s="7"/>
      <c r="G4" s="7"/>
      <c r="H4" s="7"/>
      <c r="I4" s="7"/>
    </row>
    <row r="5" spans="2:15" ht="15" customHeight="1" x14ac:dyDescent="0.2">
      <c r="B5" s="205"/>
      <c r="C5" s="204" t="s">
        <v>279</v>
      </c>
      <c r="D5" s="206"/>
      <c r="E5" s="206"/>
      <c r="F5" s="206"/>
      <c r="G5" s="207">
        <v>0</v>
      </c>
      <c r="H5" s="207">
        <v>0</v>
      </c>
      <c r="I5" s="207">
        <v>0</v>
      </c>
      <c r="J5" s="207">
        <v>0</v>
      </c>
      <c r="K5" s="207">
        <v>0</v>
      </c>
      <c r="L5" s="207">
        <v>0</v>
      </c>
    </row>
    <row r="6" spans="2:15" ht="15" customHeight="1" x14ac:dyDescent="0.2">
      <c r="B6" s="205"/>
      <c r="C6" s="6" t="s">
        <v>280</v>
      </c>
      <c r="D6" s="7"/>
      <c r="E6" s="7"/>
      <c r="F6" s="7"/>
      <c r="G6" s="199">
        <f>'Nefco Financials'!H25+G5*'Nefco Financials'!H25</f>
        <v>0</v>
      </c>
      <c r="H6" s="199">
        <f>'Nefco Financials'!I25+H5*'Nefco Financials'!I25</f>
        <v>0</v>
      </c>
      <c r="I6" s="199">
        <f>'Nefco Financials'!J25+I5*'Nefco Financials'!J25</f>
        <v>0</v>
      </c>
      <c r="J6" s="199">
        <f>'Nefco Financials'!K25+J5*'Nefco Financials'!K25</f>
        <v>0</v>
      </c>
      <c r="K6" s="199">
        <f>'Nefco Financials'!L25+K5*'Nefco Financials'!L25</f>
        <v>0</v>
      </c>
      <c r="L6" s="199">
        <f>'Nefco Financials'!M25+L5*'Nefco Financials'!M25</f>
        <v>0</v>
      </c>
    </row>
    <row r="7" spans="2:15" ht="15" customHeight="1" x14ac:dyDescent="0.2">
      <c r="B7" s="205"/>
      <c r="C7" s="204" t="s">
        <v>281</v>
      </c>
      <c r="D7" s="206"/>
      <c r="E7" s="206"/>
      <c r="F7" s="206"/>
      <c r="G7" s="207">
        <v>7.1999999999999995E-2</v>
      </c>
      <c r="H7" s="207">
        <v>7.1999999999999995E-2</v>
      </c>
      <c r="I7" s="207">
        <v>7.1999999999999995E-2</v>
      </c>
      <c r="J7" s="207">
        <v>7.1999999999999995E-2</v>
      </c>
      <c r="K7" s="207">
        <v>7.1999999999999995E-2</v>
      </c>
      <c r="L7" s="207">
        <v>7.1999999999999995E-2</v>
      </c>
    </row>
    <row r="8" spans="2:15" ht="15" customHeight="1" x14ac:dyDescent="0.2">
      <c r="B8" s="205"/>
      <c r="C8" s="201" t="s">
        <v>282</v>
      </c>
      <c r="D8" s="202"/>
      <c r="E8" s="202"/>
      <c r="F8" s="202"/>
      <c r="G8" s="203">
        <f>'Nefco Financials'!H26*(1+G7)</f>
        <v>0</v>
      </c>
      <c r="H8" s="203">
        <f>'Nefco Financials'!I26*(1+H7)</f>
        <v>0</v>
      </c>
      <c r="I8" s="203">
        <f>'Nefco Financials'!J26*(1+I7)</f>
        <v>0</v>
      </c>
      <c r="J8" s="203">
        <f>'Nefco Financials'!K26*(1+J7)</f>
        <v>0</v>
      </c>
      <c r="K8" s="203">
        <f>'Nefco Financials'!L26*(1+K7)</f>
        <v>0</v>
      </c>
      <c r="L8" s="203">
        <f>'Nefco Financials'!M26*(1+L7)</f>
        <v>0</v>
      </c>
    </row>
    <row r="9" spans="2:15" s="8" customFormat="1" ht="15" customHeight="1" x14ac:dyDescent="0.25">
      <c r="B9" s="209"/>
      <c r="C9" s="53" t="s">
        <v>289</v>
      </c>
      <c r="D9" s="5"/>
      <c r="E9" s="5"/>
      <c r="F9" s="5"/>
      <c r="G9" s="200"/>
      <c r="H9" s="5"/>
      <c r="I9" s="5"/>
    </row>
    <row r="10" spans="2:15" s="8" customFormat="1" ht="15" customHeight="1" x14ac:dyDescent="0.25">
      <c r="B10" s="209"/>
      <c r="C10" s="210" t="s">
        <v>288</v>
      </c>
      <c r="D10" s="210"/>
      <c r="E10" s="210"/>
      <c r="F10" s="210"/>
      <c r="G10" s="211" t="e">
        <f>G154</f>
        <v>#DIV/0!</v>
      </c>
      <c r="H10" s="211" t="e">
        <f t="shared" ref="H10:L10" si="0">H154</f>
        <v>#DIV/0!</v>
      </c>
      <c r="I10" s="211" t="e">
        <f t="shared" si="0"/>
        <v>#DIV/0!</v>
      </c>
      <c r="J10" s="211" t="e">
        <f t="shared" si="0"/>
        <v>#DIV/0!</v>
      </c>
      <c r="K10" s="211" t="e">
        <f t="shared" si="0"/>
        <v>#DIV/0!</v>
      </c>
      <c r="L10" s="211" t="e">
        <f t="shared" si="0"/>
        <v>#DIV/0!</v>
      </c>
    </row>
    <row r="11" spans="2:15" s="8" customFormat="1" ht="15" customHeight="1" x14ac:dyDescent="0.25">
      <c r="B11" s="209"/>
      <c r="C11" s="212" t="s">
        <v>3</v>
      </c>
      <c r="D11" s="212"/>
      <c r="E11" s="212"/>
      <c r="F11" s="212"/>
      <c r="G11" s="213" t="e">
        <f>G74</f>
        <v>#DIV/0!</v>
      </c>
      <c r="H11" s="213" t="e">
        <f t="shared" ref="H11:L11" si="1">H74</f>
        <v>#DIV/0!</v>
      </c>
      <c r="I11" s="213" t="e">
        <f t="shared" si="1"/>
        <v>#DIV/0!</v>
      </c>
      <c r="J11" s="213" t="e">
        <f t="shared" si="1"/>
        <v>#DIV/0!</v>
      </c>
      <c r="K11" s="213" t="e">
        <f t="shared" si="1"/>
        <v>#DIV/0!</v>
      </c>
      <c r="L11" s="213" t="e">
        <f t="shared" si="1"/>
        <v>#DIV/0!</v>
      </c>
    </row>
    <row r="12" spans="2:15" s="8" customFormat="1" ht="15" customHeight="1" x14ac:dyDescent="0.25">
      <c r="B12" s="99"/>
      <c r="C12" s="51"/>
      <c r="D12" s="5"/>
      <c r="E12" s="5"/>
      <c r="F12" s="5"/>
      <c r="G12" s="200"/>
      <c r="H12" s="5"/>
      <c r="I12" s="5"/>
    </row>
    <row r="13" spans="2:15" s="105" customFormat="1" ht="15" customHeight="1" x14ac:dyDescent="0.25">
      <c r="B13" s="99"/>
      <c r="C13" s="104" t="s">
        <v>43</v>
      </c>
      <c r="D13" s="104"/>
      <c r="E13" s="104"/>
      <c r="F13" s="104"/>
      <c r="G13" s="104"/>
      <c r="H13" s="104"/>
      <c r="I13" s="104"/>
      <c r="J13" s="104"/>
      <c r="K13" s="104"/>
      <c r="L13" s="104"/>
      <c r="M13" s="100" t="s">
        <v>37</v>
      </c>
      <c r="N13" s="100" t="s">
        <v>223</v>
      </c>
      <c r="O13" s="100" t="s">
        <v>224</v>
      </c>
    </row>
    <row r="14" spans="2:15" s="105" customFormat="1" ht="15" customHeight="1" x14ac:dyDescent="0.25">
      <c r="B14" s="169"/>
      <c r="C14" s="170" t="s">
        <v>220</v>
      </c>
      <c r="D14" s="171">
        <f>'Nefco Financials'!D$18</f>
        <v>2021</v>
      </c>
      <c r="E14" s="171">
        <f>'Nefco Financials'!E$18</f>
        <v>2022</v>
      </c>
      <c r="F14" s="171">
        <f>'Nefco Financials'!F$18</f>
        <v>2023</v>
      </c>
      <c r="G14" s="171">
        <f>'Nefco Financials'!H$18</f>
        <v>2024</v>
      </c>
      <c r="H14" s="171">
        <f>'Nefco Financials'!I$18</f>
        <v>2025</v>
      </c>
      <c r="I14" s="171">
        <f>'Nefco Financials'!J$18</f>
        <v>2026</v>
      </c>
      <c r="J14" s="171">
        <f>'Nefco Financials'!K$18</f>
        <v>2027</v>
      </c>
      <c r="K14" s="171">
        <f>'Nefco Financials'!L$18</f>
        <v>2028</v>
      </c>
      <c r="L14" s="171">
        <f>'Nefco Financials'!M$18</f>
        <v>2029</v>
      </c>
      <c r="M14" s="4"/>
      <c r="N14" s="4"/>
      <c r="O14" s="4"/>
    </row>
    <row r="15" spans="2:15" s="105" customFormat="1" ht="15" customHeight="1" x14ac:dyDescent="0.25">
      <c r="B15" s="169" t="s">
        <v>225</v>
      </c>
      <c r="C15" s="173"/>
      <c r="D15" s="171" t="s">
        <v>12</v>
      </c>
      <c r="E15" s="171" t="s">
        <v>12</v>
      </c>
      <c r="F15" s="171" t="s">
        <v>12</v>
      </c>
      <c r="G15" s="171" t="s">
        <v>13</v>
      </c>
      <c r="H15" s="171" t="s">
        <v>13</v>
      </c>
      <c r="I15" s="171" t="s">
        <v>13</v>
      </c>
      <c r="J15" s="171" t="s">
        <v>13</v>
      </c>
      <c r="K15" s="171" t="s">
        <v>13</v>
      </c>
      <c r="L15" s="171" t="s">
        <v>13</v>
      </c>
      <c r="M15" s="4"/>
      <c r="N15" s="4"/>
      <c r="O15" s="4"/>
    </row>
    <row r="16" spans="2:15" s="105" customFormat="1" ht="15" customHeight="1" x14ac:dyDescent="0.25">
      <c r="B16" s="169">
        <v>1</v>
      </c>
      <c r="C16" s="188" t="s">
        <v>133</v>
      </c>
      <c r="D16" s="175">
        <f>'Nefco Financials'!D25</f>
        <v>0</v>
      </c>
      <c r="E16" s="175">
        <f>'Nefco Financials'!E25</f>
        <v>0</v>
      </c>
      <c r="F16" s="175">
        <f>'Nefco Financials'!F25</f>
        <v>0</v>
      </c>
      <c r="G16" s="176">
        <f>G6</f>
        <v>0</v>
      </c>
      <c r="H16" s="176">
        <f t="shared" ref="H16:L16" si="2">H6</f>
        <v>0</v>
      </c>
      <c r="I16" s="176">
        <f t="shared" si="2"/>
        <v>0</v>
      </c>
      <c r="J16" s="176">
        <f t="shared" si="2"/>
        <v>0</v>
      </c>
      <c r="K16" s="176">
        <f t="shared" si="2"/>
        <v>0</v>
      </c>
      <c r="L16" s="176">
        <f t="shared" si="2"/>
        <v>0</v>
      </c>
      <c r="M16" s="4" t="s">
        <v>283</v>
      </c>
      <c r="N16" s="4"/>
      <c r="O16" s="4"/>
    </row>
    <row r="17" spans="2:18" s="105" customFormat="1" ht="15" customHeight="1" x14ac:dyDescent="0.25">
      <c r="B17" s="169">
        <v>2</v>
      </c>
      <c r="C17" s="189" t="s">
        <v>266</v>
      </c>
      <c r="D17" s="177">
        <f>'Nefco Financials'!D26</f>
        <v>0</v>
      </c>
      <c r="E17" s="177">
        <f>'Nefco Financials'!E26</f>
        <v>0</v>
      </c>
      <c r="F17" s="177">
        <f>'Nefco Financials'!F26</f>
        <v>0</v>
      </c>
      <c r="G17" s="178">
        <f>G8</f>
        <v>0</v>
      </c>
      <c r="H17" s="178">
        <f t="shared" ref="H17:L17" si="3">H8</f>
        <v>0</v>
      </c>
      <c r="I17" s="178">
        <f t="shared" si="3"/>
        <v>0</v>
      </c>
      <c r="J17" s="178">
        <f t="shared" si="3"/>
        <v>0</v>
      </c>
      <c r="K17" s="178">
        <f t="shared" si="3"/>
        <v>0</v>
      </c>
      <c r="L17" s="178">
        <f t="shared" si="3"/>
        <v>0</v>
      </c>
      <c r="M17" s="4" t="s">
        <v>283</v>
      </c>
      <c r="N17" s="193"/>
      <c r="O17" s="4"/>
    </row>
    <row r="18" spans="2:18" s="105" customFormat="1" ht="15" customHeight="1" x14ac:dyDescent="0.25">
      <c r="B18" s="169">
        <v>3</v>
      </c>
      <c r="C18" s="190" t="s">
        <v>91</v>
      </c>
      <c r="D18" s="180">
        <f>SUM(D16:D17)</f>
        <v>0</v>
      </c>
      <c r="E18" s="180">
        <f t="shared" ref="E18:L18" si="4">SUM(E16:E17)</f>
        <v>0</v>
      </c>
      <c r="F18" s="180">
        <f t="shared" si="4"/>
        <v>0</v>
      </c>
      <c r="G18" s="181">
        <f t="shared" si="4"/>
        <v>0</v>
      </c>
      <c r="H18" s="181">
        <f t="shared" si="4"/>
        <v>0</v>
      </c>
      <c r="I18" s="181">
        <f t="shared" si="4"/>
        <v>0</v>
      </c>
      <c r="J18" s="181">
        <f t="shared" si="4"/>
        <v>0</v>
      </c>
      <c r="K18" s="181">
        <f t="shared" si="4"/>
        <v>0</v>
      </c>
      <c r="L18" s="181">
        <f t="shared" si="4"/>
        <v>0</v>
      </c>
      <c r="M18" s="4"/>
      <c r="N18" s="4"/>
      <c r="O18" s="4"/>
    </row>
    <row r="19" spans="2:18" s="105" customFormat="1" ht="15" customHeight="1" x14ac:dyDescent="0.25">
      <c r="B19" s="169"/>
      <c r="C19" s="190"/>
      <c r="D19" s="192"/>
      <c r="E19" s="192"/>
      <c r="F19" s="192"/>
      <c r="G19" s="191"/>
      <c r="H19" s="191"/>
      <c r="I19" s="191"/>
      <c r="J19" s="191"/>
      <c r="K19" s="191"/>
      <c r="L19" s="191"/>
      <c r="M19" s="4"/>
      <c r="N19" s="4"/>
      <c r="O19" s="4"/>
    </row>
    <row r="20" spans="2:18" s="105" customFormat="1" ht="15" customHeight="1" x14ac:dyDescent="0.25">
      <c r="B20" s="169">
        <v>4</v>
      </c>
      <c r="C20" s="188" t="s">
        <v>134</v>
      </c>
      <c r="D20" s="175">
        <f>'Nefco Financials'!D30</f>
        <v>0</v>
      </c>
      <c r="E20" s="175">
        <f>'Nefco Financials'!E30</f>
        <v>0</v>
      </c>
      <c r="F20" s="175">
        <f>'Nefco Financials'!F30</f>
        <v>0</v>
      </c>
      <c r="G20" s="176">
        <f>'Nefco Financials'!H30</f>
        <v>0</v>
      </c>
      <c r="H20" s="176">
        <f>'Nefco Financials'!I30</f>
        <v>0</v>
      </c>
      <c r="I20" s="176">
        <f>'Nefco Financials'!J30</f>
        <v>0</v>
      </c>
      <c r="J20" s="176">
        <f>'Nefco Financials'!K30</f>
        <v>0</v>
      </c>
      <c r="K20" s="176">
        <f>'Nefco Financials'!L30</f>
        <v>0</v>
      </c>
      <c r="L20" s="176">
        <f>'Nefco Financials'!M30</f>
        <v>0</v>
      </c>
      <c r="M20" s="4"/>
      <c r="N20" s="4"/>
      <c r="O20" s="4"/>
    </row>
    <row r="21" spans="2:18" s="105" customFormat="1" ht="15" customHeight="1" x14ac:dyDescent="0.25">
      <c r="B21" s="169"/>
      <c r="C21" s="188"/>
      <c r="D21" s="175"/>
      <c r="E21" s="175"/>
      <c r="F21" s="175"/>
      <c r="G21" s="176"/>
      <c r="H21" s="176"/>
      <c r="I21" s="176"/>
      <c r="J21" s="176"/>
      <c r="K21" s="176"/>
      <c r="L21" s="176"/>
      <c r="M21" s="4"/>
      <c r="N21" s="4"/>
      <c r="O21" s="4"/>
    </row>
    <row r="22" spans="2:18" s="105" customFormat="1" ht="15" customHeight="1" x14ac:dyDescent="0.25">
      <c r="B22" s="169"/>
      <c r="C22" s="188"/>
      <c r="D22" s="180"/>
      <c r="E22" s="180"/>
      <c r="F22" s="180"/>
      <c r="G22" s="181"/>
      <c r="H22" s="181"/>
      <c r="I22" s="181"/>
      <c r="J22" s="181"/>
      <c r="K22" s="181"/>
      <c r="L22" s="181"/>
      <c r="M22" s="4"/>
      <c r="N22" s="4"/>
      <c r="O22" s="4"/>
    </row>
    <row r="23" spans="2:18" s="105" customFormat="1" ht="15" customHeight="1" x14ac:dyDescent="0.25">
      <c r="B23" s="169">
        <f>1+B20</f>
        <v>5</v>
      </c>
      <c r="C23" s="188" t="s">
        <v>337</v>
      </c>
      <c r="D23" s="175">
        <f>'Nefco Financials'!D32</f>
        <v>0</v>
      </c>
      <c r="E23" s="175">
        <f>'Nefco Financials'!E32</f>
        <v>0</v>
      </c>
      <c r="F23" s="175">
        <f>'Nefco Financials'!F32</f>
        <v>0</v>
      </c>
      <c r="G23" s="176" t="e">
        <f>(('Nefco Financials'!H32/'Nefco Financials'!H$25)*G16*50%)+'Nefco Financials'!H32*50%</f>
        <v>#DIV/0!</v>
      </c>
      <c r="H23" s="176" t="e">
        <f>(('Nefco Financials'!I32/'Nefco Financials'!I$25)*H16*50%)+'Nefco Financials'!I32*50%</f>
        <v>#DIV/0!</v>
      </c>
      <c r="I23" s="176" t="e">
        <f>(('Nefco Financials'!J32/'Nefco Financials'!J$25)*I16*50%)+'Nefco Financials'!J32*50%</f>
        <v>#DIV/0!</v>
      </c>
      <c r="J23" s="176" t="e">
        <f>(('Nefco Financials'!K32/'Nefco Financials'!K$25)*J16*50%)+'Nefco Financials'!K32*50%</f>
        <v>#DIV/0!</v>
      </c>
      <c r="K23" s="176" t="e">
        <f>(('Nefco Financials'!L32/'Nefco Financials'!L$25)*K16*50%)+'Nefco Financials'!L32*50%</f>
        <v>#DIV/0!</v>
      </c>
      <c r="L23" s="176" t="e">
        <f>(('Nefco Financials'!M32/'Nefco Financials'!M$25)*L16*50%)+'Nefco Financials'!M32*50%</f>
        <v>#DIV/0!</v>
      </c>
      <c r="M23" s="4" t="s">
        <v>295</v>
      </c>
      <c r="N23" s="4"/>
      <c r="O23" s="4"/>
    </row>
    <row r="24" spans="2:18" s="105" customFormat="1" ht="15" customHeight="1" x14ac:dyDescent="0.25">
      <c r="B24" s="169">
        <f>1+B23</f>
        <v>6</v>
      </c>
      <c r="C24" s="188" t="s">
        <v>338</v>
      </c>
      <c r="D24" s="175">
        <f>'Nefco Financials'!D33</f>
        <v>0</v>
      </c>
      <c r="E24" s="175">
        <f>'Nefco Financials'!E33</f>
        <v>0</v>
      </c>
      <c r="F24" s="175">
        <f>'Nefco Financials'!F33</f>
        <v>0</v>
      </c>
      <c r="G24" s="176" t="e">
        <f>(('Nefco Financials'!H33/'Nefco Financials'!H$25)*G16*50%)+'Nefco Financials'!H33*50%</f>
        <v>#DIV/0!</v>
      </c>
      <c r="H24" s="176" t="e">
        <f>(('Nefco Financials'!I33/'Nefco Financials'!I$25)*H16*50%)+'Nefco Financials'!I33*50%</f>
        <v>#DIV/0!</v>
      </c>
      <c r="I24" s="176" t="e">
        <f>(('Nefco Financials'!J33/'Nefco Financials'!J$25)*I16*50%)+'Nefco Financials'!J33*50%</f>
        <v>#DIV/0!</v>
      </c>
      <c r="J24" s="176" t="e">
        <f>(('Nefco Financials'!K33/'Nefco Financials'!K$25)*J16*50%)+'Nefco Financials'!K33*50%</f>
        <v>#DIV/0!</v>
      </c>
      <c r="K24" s="176" t="e">
        <f>(('Nefco Financials'!L33/'Nefco Financials'!L$25)*K16*50%)+'Nefco Financials'!L33*50%</f>
        <v>#DIV/0!</v>
      </c>
      <c r="L24" s="176" t="e">
        <f>(('Nefco Financials'!M33/'Nefco Financials'!M$25)*L16*50%)+'Nefco Financials'!M33*50%</f>
        <v>#DIV/0!</v>
      </c>
      <c r="M24" s="4" t="s">
        <v>295</v>
      </c>
      <c r="N24" s="4"/>
      <c r="O24" s="4"/>
      <c r="R24" s="196"/>
    </row>
    <row r="25" spans="2:18" s="105" customFormat="1" ht="15" customHeight="1" x14ac:dyDescent="0.25">
      <c r="B25" s="169">
        <f t="shared" ref="B25:B26" si="5">1+B24</f>
        <v>7</v>
      </c>
      <c r="C25" s="188" t="s">
        <v>339</v>
      </c>
      <c r="D25" s="175">
        <f>'Nefco Financials'!D34</f>
        <v>0</v>
      </c>
      <c r="E25" s="175">
        <f>'Nefco Financials'!E34</f>
        <v>0</v>
      </c>
      <c r="F25" s="175">
        <f>'Nefco Financials'!F34</f>
        <v>0</v>
      </c>
      <c r="G25" s="176" t="e">
        <f>(('Nefco Financials'!H34/'Nefco Financials'!H$25)*G16*50%)+'Nefco Financials'!H34*50%</f>
        <v>#DIV/0!</v>
      </c>
      <c r="H25" s="176" t="e">
        <f>(('Nefco Financials'!I34/'Nefco Financials'!I$25)*H16*50%)+'Nefco Financials'!I34*50%</f>
        <v>#DIV/0!</v>
      </c>
      <c r="I25" s="176" t="e">
        <f>(('Nefco Financials'!J34/'Nefco Financials'!J$25)*I16*50%)+'Nefco Financials'!J34*50%</f>
        <v>#DIV/0!</v>
      </c>
      <c r="J25" s="176" t="e">
        <f>(('Nefco Financials'!K34/'Nefco Financials'!K$25)*J16*50%)+'Nefco Financials'!K34*50%</f>
        <v>#DIV/0!</v>
      </c>
      <c r="K25" s="176" t="e">
        <f>(('Nefco Financials'!L34/'Nefco Financials'!L$25)*K16*50%)+'Nefco Financials'!L34*50%</f>
        <v>#DIV/0!</v>
      </c>
      <c r="L25" s="176" t="e">
        <f>(('Nefco Financials'!M34/'Nefco Financials'!M$25)*L16*50%)+'Nefco Financials'!M34*50%</f>
        <v>#DIV/0!</v>
      </c>
      <c r="M25" s="4" t="s">
        <v>295</v>
      </c>
      <c r="N25" s="4"/>
      <c r="O25" s="4"/>
      <c r="P25" s="176"/>
      <c r="Q25" s="195"/>
      <c r="R25" s="196"/>
    </row>
    <row r="26" spans="2:18" s="105" customFormat="1" ht="15" customHeight="1" x14ac:dyDescent="0.25">
      <c r="B26" s="169">
        <f t="shared" si="5"/>
        <v>8</v>
      </c>
      <c r="C26" s="182" t="s">
        <v>10</v>
      </c>
      <c r="D26" s="183">
        <f>SUM(D23:D25)+D20+D18</f>
        <v>0</v>
      </c>
      <c r="E26" s="183">
        <f t="shared" ref="E26:L26" si="6">SUM(E23:E25)+E20+E18</f>
        <v>0</v>
      </c>
      <c r="F26" s="183">
        <f t="shared" si="6"/>
        <v>0</v>
      </c>
      <c r="G26" s="184" t="e">
        <f>SUM(G23:G25)+G20+G18</f>
        <v>#DIV/0!</v>
      </c>
      <c r="H26" s="184" t="e">
        <f t="shared" si="6"/>
        <v>#DIV/0!</v>
      </c>
      <c r="I26" s="184" t="e">
        <f t="shared" si="6"/>
        <v>#DIV/0!</v>
      </c>
      <c r="J26" s="184" t="e">
        <f t="shared" si="6"/>
        <v>#DIV/0!</v>
      </c>
      <c r="K26" s="184" t="e">
        <f t="shared" si="6"/>
        <v>#DIV/0!</v>
      </c>
      <c r="L26" s="184" t="e">
        <f t="shared" si="6"/>
        <v>#DIV/0!</v>
      </c>
      <c r="M26" s="4"/>
      <c r="N26" s="4"/>
      <c r="O26" s="4"/>
    </row>
    <row r="27" spans="2:18" s="105" customFormat="1" ht="15" customHeight="1" x14ac:dyDescent="0.25">
      <c r="B27" s="169"/>
      <c r="C27" s="179"/>
      <c r="D27" s="180"/>
      <c r="E27" s="180"/>
      <c r="F27" s="180"/>
      <c r="G27" s="181"/>
      <c r="H27" s="181"/>
      <c r="I27" s="181"/>
      <c r="J27" s="181"/>
      <c r="K27" s="181"/>
      <c r="L27" s="181"/>
      <c r="M27" s="4"/>
      <c r="N27" s="4"/>
      <c r="O27" s="4"/>
    </row>
    <row r="28" spans="2:18" s="105" customFormat="1" ht="15" customHeight="1" x14ac:dyDescent="0.25">
      <c r="B28" s="169">
        <v>9</v>
      </c>
      <c r="C28" s="174" t="s">
        <v>0</v>
      </c>
      <c r="D28" s="175">
        <f>'Nefco Financials'!D38</f>
        <v>0</v>
      </c>
      <c r="E28" s="175">
        <f>'Nefco Financials'!E38</f>
        <v>0</v>
      </c>
      <c r="F28" s="175">
        <f>'Nefco Financials'!F38</f>
        <v>0</v>
      </c>
      <c r="G28" s="176">
        <f>'Nefco Financials'!H38</f>
        <v>0</v>
      </c>
      <c r="H28" s="176">
        <f>'Nefco Financials'!I38</f>
        <v>0</v>
      </c>
      <c r="I28" s="176">
        <f>'Nefco Financials'!J38</f>
        <v>0</v>
      </c>
      <c r="J28" s="176">
        <f>'Nefco Financials'!K38</f>
        <v>0</v>
      </c>
      <c r="K28" s="176">
        <f>'Nefco Financials'!L38</f>
        <v>0</v>
      </c>
      <c r="L28" s="176">
        <f>'Nefco Financials'!M38</f>
        <v>0</v>
      </c>
      <c r="M28" s="4"/>
      <c r="N28" s="4"/>
      <c r="O28" s="4"/>
    </row>
    <row r="29" spans="2:18" s="105" customFormat="1" ht="15" customHeight="1" x14ac:dyDescent="0.25">
      <c r="B29" s="169">
        <f t="shared" ref="B29:B92" si="7">1+B28</f>
        <v>10</v>
      </c>
      <c r="C29" s="182" t="s">
        <v>1</v>
      </c>
      <c r="D29" s="183">
        <f>SUM(D26:D28)</f>
        <v>0</v>
      </c>
      <c r="E29" s="183">
        <f t="shared" ref="E29:L29" si="8">SUM(E26:E28)</f>
        <v>0</v>
      </c>
      <c r="F29" s="183">
        <f t="shared" si="8"/>
        <v>0</v>
      </c>
      <c r="G29" s="184" t="e">
        <f t="shared" si="8"/>
        <v>#DIV/0!</v>
      </c>
      <c r="H29" s="184" t="e">
        <f t="shared" si="8"/>
        <v>#DIV/0!</v>
      </c>
      <c r="I29" s="184" t="e">
        <f t="shared" si="8"/>
        <v>#DIV/0!</v>
      </c>
      <c r="J29" s="184" t="e">
        <f t="shared" si="8"/>
        <v>#DIV/0!</v>
      </c>
      <c r="K29" s="184" t="e">
        <f t="shared" si="8"/>
        <v>#DIV/0!</v>
      </c>
      <c r="L29" s="184" t="e">
        <f t="shared" si="8"/>
        <v>#DIV/0!</v>
      </c>
      <c r="M29" s="4"/>
      <c r="N29" s="4"/>
      <c r="O29" s="4"/>
    </row>
    <row r="30" spans="2:18" s="105" customFormat="1" ht="15" customHeight="1" x14ac:dyDescent="0.25">
      <c r="B30" s="169"/>
      <c r="C30" s="179"/>
      <c r="D30" s="180"/>
      <c r="E30" s="180"/>
      <c r="F30" s="180"/>
      <c r="G30" s="181"/>
      <c r="H30" s="181"/>
      <c r="I30" s="181"/>
      <c r="J30" s="181"/>
      <c r="K30" s="181"/>
      <c r="L30" s="181"/>
      <c r="M30" s="4"/>
      <c r="N30" s="4"/>
      <c r="O30" s="4"/>
    </row>
    <row r="31" spans="2:18" s="105" customFormat="1" ht="15" customHeight="1" x14ac:dyDescent="0.25">
      <c r="B31" s="169">
        <v>11</v>
      </c>
      <c r="C31" s="174" t="s">
        <v>11</v>
      </c>
      <c r="D31" s="175">
        <f>'Nefco Financials'!D41</f>
        <v>0</v>
      </c>
      <c r="E31" s="175">
        <f>'Nefco Financials'!E41</f>
        <v>0</v>
      </c>
      <c r="F31" s="175">
        <f>'Nefco Financials'!F41</f>
        <v>0</v>
      </c>
      <c r="G31" s="176">
        <f>'Nefco Financials'!H41</f>
        <v>0</v>
      </c>
      <c r="H31" s="176">
        <f>'Nefco Financials'!I41</f>
        <v>0</v>
      </c>
      <c r="I31" s="176">
        <f>'Nefco Financials'!J41</f>
        <v>0</v>
      </c>
      <c r="J31" s="176">
        <f>'Nefco Financials'!K41</f>
        <v>0</v>
      </c>
      <c r="K31" s="176">
        <f>'Nefco Financials'!L41</f>
        <v>0</v>
      </c>
      <c r="L31" s="176">
        <f>'Nefco Financials'!M41</f>
        <v>0</v>
      </c>
      <c r="M31" s="194"/>
      <c r="N31" s="194"/>
      <c r="O31" s="4"/>
    </row>
    <row r="32" spans="2:18" s="105" customFormat="1" ht="15" customHeight="1" x14ac:dyDescent="0.25">
      <c r="B32" s="169">
        <f t="shared" si="7"/>
        <v>12</v>
      </c>
      <c r="C32" s="174" t="s">
        <v>80</v>
      </c>
      <c r="D32" s="175">
        <f>'Nefco Financials'!D42</f>
        <v>0</v>
      </c>
      <c r="E32" s="175">
        <f>'Nefco Financials'!E42</f>
        <v>0</v>
      </c>
      <c r="F32" s="175">
        <f>'Nefco Financials'!F42</f>
        <v>0</v>
      </c>
      <c r="G32" s="176">
        <f>'Nefco Financials'!H42</f>
        <v>0</v>
      </c>
      <c r="H32" s="176">
        <f>'Nefco Financials'!I42</f>
        <v>0</v>
      </c>
      <c r="I32" s="176">
        <f>'Nefco Financials'!J42</f>
        <v>0</v>
      </c>
      <c r="J32" s="176">
        <f>'Nefco Financials'!K42</f>
        <v>0</v>
      </c>
      <c r="K32" s="176">
        <f>'Nefco Financials'!L42</f>
        <v>0</v>
      </c>
      <c r="L32" s="176">
        <f>'Nefco Financials'!M42</f>
        <v>0</v>
      </c>
      <c r="M32" s="319"/>
      <c r="N32" s="4"/>
      <c r="O32" s="4"/>
    </row>
    <row r="33" spans="2:18" s="105" customFormat="1" ht="15" customHeight="1" x14ac:dyDescent="0.25">
      <c r="B33" s="169">
        <f t="shared" si="7"/>
        <v>13</v>
      </c>
      <c r="C33" s="174" t="s">
        <v>79</v>
      </c>
      <c r="D33" s="175"/>
      <c r="E33" s="175"/>
      <c r="F33" s="175"/>
      <c r="G33" s="176"/>
      <c r="H33" s="176"/>
      <c r="I33" s="176"/>
      <c r="J33" s="176"/>
      <c r="K33" s="176"/>
      <c r="L33" s="176"/>
      <c r="M33" s="4"/>
      <c r="N33" s="4"/>
      <c r="O33" s="4"/>
    </row>
    <row r="34" spans="2:18" s="105" customFormat="1" ht="15" customHeight="1" x14ac:dyDescent="0.25">
      <c r="B34" s="169">
        <f>1+B33</f>
        <v>14</v>
      </c>
      <c r="C34" s="182" t="s">
        <v>194</v>
      </c>
      <c r="D34" s="183">
        <f t="shared" ref="D34:L34" si="9">SUM(D29:D33)</f>
        <v>0</v>
      </c>
      <c r="E34" s="183">
        <f t="shared" si="9"/>
        <v>0</v>
      </c>
      <c r="F34" s="183">
        <f t="shared" si="9"/>
        <v>0</v>
      </c>
      <c r="G34" s="184" t="e">
        <f t="shared" si="9"/>
        <v>#DIV/0!</v>
      </c>
      <c r="H34" s="184" t="e">
        <f t="shared" si="9"/>
        <v>#DIV/0!</v>
      </c>
      <c r="I34" s="184" t="e">
        <f t="shared" si="9"/>
        <v>#DIV/0!</v>
      </c>
      <c r="J34" s="184" t="e">
        <f t="shared" si="9"/>
        <v>#DIV/0!</v>
      </c>
      <c r="K34" s="184" t="e">
        <f t="shared" si="9"/>
        <v>#DIV/0!</v>
      </c>
      <c r="L34" s="184" t="e">
        <f t="shared" si="9"/>
        <v>#DIV/0!</v>
      </c>
      <c r="M34" s="4"/>
      <c r="N34" s="4"/>
      <c r="O34" s="4"/>
    </row>
    <row r="35" spans="2:18" s="105" customFormat="1" ht="15" customHeight="1" x14ac:dyDescent="0.25">
      <c r="B35" s="169"/>
      <c r="C35" s="179"/>
      <c r="D35" s="180"/>
      <c r="E35" s="180"/>
      <c r="F35" s="180"/>
      <c r="G35" s="181"/>
      <c r="H35" s="181"/>
      <c r="I35" s="181"/>
      <c r="J35" s="181"/>
      <c r="K35" s="181"/>
      <c r="L35" s="181"/>
      <c r="M35" s="4"/>
      <c r="N35" s="4"/>
      <c r="O35" s="4"/>
    </row>
    <row r="36" spans="2:18" s="105" customFormat="1" ht="15" customHeight="1" x14ac:dyDescent="0.25">
      <c r="B36" s="169">
        <v>15</v>
      </c>
      <c r="C36" s="174" t="s">
        <v>76</v>
      </c>
      <c r="D36" s="175">
        <f>'Nefco Financials'!D45</f>
        <v>0</v>
      </c>
      <c r="E36" s="175">
        <f>'Nefco Financials'!E45</f>
        <v>0</v>
      </c>
      <c r="F36" s="175">
        <f>'Nefco Financials'!F45</f>
        <v>0</v>
      </c>
      <c r="G36" s="176">
        <f>'Nefco Financials'!H45</f>
        <v>0</v>
      </c>
      <c r="H36" s="176">
        <f>'Nefco Financials'!I45</f>
        <v>0</v>
      </c>
      <c r="I36" s="176">
        <f>'Nefco Financials'!J45</f>
        <v>0</v>
      </c>
      <c r="J36" s="176">
        <f>'Nefco Financials'!K45</f>
        <v>0</v>
      </c>
      <c r="K36" s="176">
        <f>'Nefco Financials'!L45</f>
        <v>0</v>
      </c>
      <c r="L36" s="176">
        <f>'Nefco Financials'!M45</f>
        <v>0</v>
      </c>
      <c r="M36" s="4"/>
      <c r="N36" s="4"/>
      <c r="O36" s="4"/>
    </row>
    <row r="37" spans="2:18" s="105" customFormat="1" ht="15" customHeight="1" x14ac:dyDescent="0.25">
      <c r="B37" s="169">
        <f t="shared" si="7"/>
        <v>16</v>
      </c>
      <c r="C37" s="174" t="s">
        <v>94</v>
      </c>
      <c r="D37" s="175">
        <f>'Nefco Financials'!D46</f>
        <v>0</v>
      </c>
      <c r="E37" s="175">
        <f>'Nefco Financials'!E46</f>
        <v>0</v>
      </c>
      <c r="F37" s="175">
        <f>'Nefco Financials'!F46</f>
        <v>0</v>
      </c>
      <c r="G37" s="176">
        <f>'Nefco Financials'!H46</f>
        <v>0</v>
      </c>
      <c r="H37" s="176">
        <f>'Nefco Financials'!I46</f>
        <v>0</v>
      </c>
      <c r="I37" s="176">
        <f>'Nefco Financials'!J46</f>
        <v>0</v>
      </c>
      <c r="J37" s="176">
        <f>'Nefco Financials'!K46</f>
        <v>0</v>
      </c>
      <c r="K37" s="176">
        <f>'Nefco Financials'!L46</f>
        <v>0</v>
      </c>
      <c r="L37" s="176">
        <f>'Nefco Financials'!M46</f>
        <v>0</v>
      </c>
      <c r="M37" s="4"/>
      <c r="N37" s="4"/>
      <c r="O37" s="4"/>
    </row>
    <row r="38" spans="2:18" s="105" customFormat="1" ht="15" customHeight="1" x14ac:dyDescent="0.25">
      <c r="B38" s="169">
        <f t="shared" si="7"/>
        <v>17</v>
      </c>
      <c r="C38" s="174" t="s">
        <v>31</v>
      </c>
      <c r="D38" s="175">
        <f>'Nefco Financials'!D47</f>
        <v>0</v>
      </c>
      <c r="E38" s="175">
        <f>'Nefco Financials'!E47</f>
        <v>0</v>
      </c>
      <c r="F38" s="175">
        <f>'Nefco Financials'!F47</f>
        <v>0</v>
      </c>
      <c r="G38" s="176">
        <f>'Nefco Financials'!H47</f>
        <v>0</v>
      </c>
      <c r="H38" s="176">
        <f>'Nefco Financials'!I47</f>
        <v>0</v>
      </c>
      <c r="I38" s="176">
        <f>'Nefco Financials'!J47</f>
        <v>0</v>
      </c>
      <c r="J38" s="176">
        <f>'Nefco Financials'!K47</f>
        <v>0</v>
      </c>
      <c r="K38" s="176">
        <f>'Nefco Financials'!L47</f>
        <v>0</v>
      </c>
      <c r="L38" s="176">
        <f>'Nefco Financials'!M47</f>
        <v>0</v>
      </c>
      <c r="M38" s="4"/>
      <c r="N38" s="4"/>
      <c r="O38" s="4"/>
      <c r="P38" s="176"/>
      <c r="Q38" s="195"/>
      <c r="R38" s="196"/>
    </row>
    <row r="39" spans="2:18" s="105" customFormat="1" ht="15" customHeight="1" thickBot="1" x14ac:dyDescent="0.3">
      <c r="B39" s="169">
        <f t="shared" si="7"/>
        <v>18</v>
      </c>
      <c r="C39" s="185" t="s">
        <v>2</v>
      </c>
      <c r="D39" s="186">
        <f>SUM(D34:D38)</f>
        <v>0</v>
      </c>
      <c r="E39" s="186">
        <f t="shared" ref="E39:L39" si="10">SUM(E34:E38)</f>
        <v>0</v>
      </c>
      <c r="F39" s="186">
        <f t="shared" si="10"/>
        <v>0</v>
      </c>
      <c r="G39" s="187" t="e">
        <f>SUM(G34:G38)</f>
        <v>#DIV/0!</v>
      </c>
      <c r="H39" s="187" t="e">
        <f t="shared" si="10"/>
        <v>#DIV/0!</v>
      </c>
      <c r="I39" s="187" t="e">
        <f t="shared" si="10"/>
        <v>#DIV/0!</v>
      </c>
      <c r="J39" s="187" t="e">
        <f t="shared" si="10"/>
        <v>#DIV/0!</v>
      </c>
      <c r="K39" s="187" t="e">
        <f t="shared" si="10"/>
        <v>#DIV/0!</v>
      </c>
      <c r="L39" s="187" t="e">
        <f t="shared" si="10"/>
        <v>#DIV/0!</v>
      </c>
      <c r="M39" s="4"/>
      <c r="N39" s="4"/>
      <c r="O39" s="4"/>
    </row>
    <row r="40" spans="2:18" s="8" customFormat="1" ht="15" hidden="1" customHeight="1" outlineLevel="1" x14ac:dyDescent="0.25">
      <c r="B40" s="99"/>
      <c r="D40" s="106"/>
      <c r="E40" s="106"/>
      <c r="F40" s="106"/>
      <c r="G40" s="22"/>
      <c r="H40" s="22"/>
      <c r="I40" s="22"/>
      <c r="J40" s="22"/>
      <c r="K40" s="22"/>
      <c r="L40" s="22"/>
      <c r="M40" s="4"/>
      <c r="N40" s="4"/>
      <c r="O40" s="4"/>
    </row>
    <row r="41" spans="2:18" s="8" customFormat="1" ht="15" hidden="1" customHeight="1" outlineLevel="1" x14ac:dyDescent="0.25">
      <c r="B41" s="99"/>
      <c r="C41" s="107" t="s">
        <v>222</v>
      </c>
      <c r="D41" s="4"/>
      <c r="E41" s="4"/>
      <c r="F41" s="4"/>
      <c r="M41" s="4"/>
      <c r="N41" s="4"/>
      <c r="O41" s="4"/>
    </row>
    <row r="42" spans="2:18" s="8" customFormat="1" ht="15" hidden="1" customHeight="1" outlineLevel="1" x14ac:dyDescent="0.25">
      <c r="B42" s="99">
        <v>19</v>
      </c>
      <c r="C42" s="8" t="s">
        <v>127</v>
      </c>
      <c r="D42" s="13"/>
      <c r="E42" s="13"/>
      <c r="F42" s="13"/>
      <c r="G42" s="9"/>
      <c r="H42" s="9"/>
      <c r="I42" s="9"/>
      <c r="J42" s="9"/>
      <c r="K42" s="9"/>
      <c r="L42" s="9"/>
      <c r="M42" s="4"/>
      <c r="N42" s="4"/>
      <c r="O42" s="4"/>
    </row>
    <row r="43" spans="2:18" s="8" customFormat="1" ht="15" hidden="1" customHeight="1" outlineLevel="1" x14ac:dyDescent="0.25">
      <c r="B43" s="99">
        <v>20</v>
      </c>
      <c r="C43" s="108" t="s">
        <v>30</v>
      </c>
      <c r="D43" s="109"/>
      <c r="E43" s="109" t="e">
        <f t="shared" ref="E43:L43" si="11">(E16-D16)/D16</f>
        <v>#DIV/0!</v>
      </c>
      <c r="F43" s="109" t="e">
        <f t="shared" si="11"/>
        <v>#DIV/0!</v>
      </c>
      <c r="G43" s="110" t="e">
        <f t="shared" si="11"/>
        <v>#DIV/0!</v>
      </c>
      <c r="H43" s="110" t="e">
        <f t="shared" si="11"/>
        <v>#DIV/0!</v>
      </c>
      <c r="I43" s="110" t="e">
        <f t="shared" si="11"/>
        <v>#DIV/0!</v>
      </c>
      <c r="J43" s="110" t="e">
        <f t="shared" si="11"/>
        <v>#DIV/0!</v>
      </c>
      <c r="K43" s="110" t="e">
        <f t="shared" si="11"/>
        <v>#DIV/0!</v>
      </c>
      <c r="L43" s="110" t="e">
        <f t="shared" si="11"/>
        <v>#DIV/0!</v>
      </c>
      <c r="M43" s="4"/>
      <c r="N43" s="4"/>
      <c r="O43" s="4"/>
    </row>
    <row r="44" spans="2:18" s="8" customFormat="1" ht="15" hidden="1" customHeight="1" outlineLevel="1" x14ac:dyDescent="0.25">
      <c r="B44" s="99">
        <f t="shared" si="7"/>
        <v>21</v>
      </c>
      <c r="C44" s="108" t="s">
        <v>90</v>
      </c>
      <c r="D44" s="109" t="e">
        <f t="shared" ref="D44:L44" si="12">D18/D16</f>
        <v>#DIV/0!</v>
      </c>
      <c r="E44" s="109" t="e">
        <f t="shared" si="12"/>
        <v>#DIV/0!</v>
      </c>
      <c r="F44" s="109" t="e">
        <f t="shared" si="12"/>
        <v>#DIV/0!</v>
      </c>
      <c r="G44" s="110" t="e">
        <f t="shared" si="12"/>
        <v>#DIV/0!</v>
      </c>
      <c r="H44" s="110" t="e">
        <f t="shared" si="12"/>
        <v>#DIV/0!</v>
      </c>
      <c r="I44" s="110" t="e">
        <f t="shared" si="12"/>
        <v>#DIV/0!</v>
      </c>
      <c r="J44" s="110" t="e">
        <f t="shared" si="12"/>
        <v>#DIV/0!</v>
      </c>
      <c r="K44" s="110" t="e">
        <f t="shared" si="12"/>
        <v>#DIV/0!</v>
      </c>
      <c r="L44" s="110" t="e">
        <f t="shared" si="12"/>
        <v>#DIV/0!</v>
      </c>
      <c r="M44" s="4"/>
      <c r="N44" s="4"/>
      <c r="O44" s="4"/>
    </row>
    <row r="45" spans="2:18" s="8" customFormat="1" ht="15" hidden="1" customHeight="1" outlineLevel="1" x14ac:dyDescent="0.25">
      <c r="B45" s="99">
        <f t="shared" si="7"/>
        <v>22</v>
      </c>
      <c r="C45" s="108" t="s">
        <v>14</v>
      </c>
      <c r="D45" s="109" t="e">
        <f t="shared" ref="D45:L45" si="13">D26/D16</f>
        <v>#DIV/0!</v>
      </c>
      <c r="E45" s="109" t="e">
        <f t="shared" si="13"/>
        <v>#DIV/0!</v>
      </c>
      <c r="F45" s="109" t="e">
        <f t="shared" si="13"/>
        <v>#DIV/0!</v>
      </c>
      <c r="G45" s="110" t="e">
        <f t="shared" si="13"/>
        <v>#DIV/0!</v>
      </c>
      <c r="H45" s="110" t="e">
        <f t="shared" si="13"/>
        <v>#DIV/0!</v>
      </c>
      <c r="I45" s="110" t="e">
        <f t="shared" si="13"/>
        <v>#DIV/0!</v>
      </c>
      <c r="J45" s="110" t="e">
        <f t="shared" si="13"/>
        <v>#DIV/0!</v>
      </c>
      <c r="K45" s="110" t="e">
        <f t="shared" si="13"/>
        <v>#DIV/0!</v>
      </c>
      <c r="L45" s="110" t="e">
        <f t="shared" si="13"/>
        <v>#DIV/0!</v>
      </c>
      <c r="M45" s="4"/>
      <c r="N45" s="4"/>
      <c r="O45" s="4"/>
    </row>
    <row r="46" spans="2:18" s="8" customFormat="1" ht="15" hidden="1" customHeight="1" outlineLevel="1" x14ac:dyDescent="0.25">
      <c r="B46" s="99">
        <f t="shared" si="7"/>
        <v>23</v>
      </c>
      <c r="C46" s="108" t="s">
        <v>15</v>
      </c>
      <c r="D46" s="109" t="e">
        <f t="shared" ref="D46:L46" si="14">D29/D16</f>
        <v>#DIV/0!</v>
      </c>
      <c r="E46" s="109" t="e">
        <f t="shared" si="14"/>
        <v>#DIV/0!</v>
      </c>
      <c r="F46" s="109" t="e">
        <f t="shared" si="14"/>
        <v>#DIV/0!</v>
      </c>
      <c r="G46" s="110" t="e">
        <f t="shared" si="14"/>
        <v>#DIV/0!</v>
      </c>
      <c r="H46" s="110" t="e">
        <f t="shared" si="14"/>
        <v>#DIV/0!</v>
      </c>
      <c r="I46" s="110" t="e">
        <f t="shared" si="14"/>
        <v>#DIV/0!</v>
      </c>
      <c r="J46" s="110" t="e">
        <f t="shared" si="14"/>
        <v>#DIV/0!</v>
      </c>
      <c r="K46" s="110" t="e">
        <f t="shared" si="14"/>
        <v>#DIV/0!</v>
      </c>
      <c r="L46" s="110" t="e">
        <f t="shared" si="14"/>
        <v>#DIV/0!</v>
      </c>
      <c r="M46" s="4"/>
      <c r="N46" s="4"/>
      <c r="O46" s="4"/>
    </row>
    <row r="47" spans="2:18" s="8" customFormat="1" ht="15" hidden="1" customHeight="1" outlineLevel="1" x14ac:dyDescent="0.25">
      <c r="B47" s="99">
        <f t="shared" si="7"/>
        <v>24</v>
      </c>
      <c r="C47" s="108" t="s">
        <v>16</v>
      </c>
      <c r="D47" s="109" t="e">
        <f t="shared" ref="D47:L47" si="15">D34/D16</f>
        <v>#DIV/0!</v>
      </c>
      <c r="E47" s="109" t="e">
        <f t="shared" si="15"/>
        <v>#DIV/0!</v>
      </c>
      <c r="F47" s="109" t="e">
        <f t="shared" si="15"/>
        <v>#DIV/0!</v>
      </c>
      <c r="G47" s="110" t="e">
        <f t="shared" si="15"/>
        <v>#DIV/0!</v>
      </c>
      <c r="H47" s="110" t="e">
        <f t="shared" si="15"/>
        <v>#DIV/0!</v>
      </c>
      <c r="I47" s="110" t="e">
        <f t="shared" si="15"/>
        <v>#DIV/0!</v>
      </c>
      <c r="J47" s="110" t="e">
        <f t="shared" si="15"/>
        <v>#DIV/0!</v>
      </c>
      <c r="K47" s="110" t="e">
        <f t="shared" si="15"/>
        <v>#DIV/0!</v>
      </c>
      <c r="L47" s="110" t="e">
        <f t="shared" si="15"/>
        <v>#DIV/0!</v>
      </c>
      <c r="M47" s="4"/>
      <c r="N47" s="4"/>
      <c r="O47" s="4"/>
    </row>
    <row r="48" spans="2:18" s="8" customFormat="1" ht="15" hidden="1" customHeight="1" outlineLevel="1" x14ac:dyDescent="0.25">
      <c r="B48" s="99">
        <f t="shared" si="7"/>
        <v>25</v>
      </c>
      <c r="C48" s="108" t="s">
        <v>81</v>
      </c>
      <c r="D48" s="109" t="e">
        <f t="shared" ref="D48:L48" si="16">D39/D16</f>
        <v>#DIV/0!</v>
      </c>
      <c r="E48" s="109" t="e">
        <f t="shared" si="16"/>
        <v>#DIV/0!</v>
      </c>
      <c r="F48" s="109" t="e">
        <f t="shared" si="16"/>
        <v>#DIV/0!</v>
      </c>
      <c r="G48" s="110" t="e">
        <f t="shared" si="16"/>
        <v>#DIV/0!</v>
      </c>
      <c r="H48" s="110" t="e">
        <f t="shared" si="16"/>
        <v>#DIV/0!</v>
      </c>
      <c r="I48" s="110" t="e">
        <f t="shared" si="16"/>
        <v>#DIV/0!</v>
      </c>
      <c r="J48" s="110" t="e">
        <f t="shared" si="16"/>
        <v>#DIV/0!</v>
      </c>
      <c r="K48" s="110" t="e">
        <f t="shared" si="16"/>
        <v>#DIV/0!</v>
      </c>
      <c r="L48" s="110" t="e">
        <f t="shared" si="16"/>
        <v>#DIV/0!</v>
      </c>
      <c r="M48" s="4"/>
      <c r="N48" s="4"/>
      <c r="O48" s="4"/>
    </row>
    <row r="49" spans="2:15" s="8" customFormat="1" ht="15" hidden="1" customHeight="1" outlineLevel="1" x14ac:dyDescent="0.25">
      <c r="B49" s="99">
        <f t="shared" si="7"/>
        <v>26</v>
      </c>
      <c r="C49" s="108" t="s">
        <v>104</v>
      </c>
      <c r="D49" s="117" t="e">
        <f>D16/'Nefco Financials'!$H$11</f>
        <v>#DIV/0!</v>
      </c>
      <c r="E49" s="117" t="e">
        <f>E16/'Nefco Financials'!$H$11</f>
        <v>#DIV/0!</v>
      </c>
      <c r="F49" s="117" t="e">
        <f>F16/'Nefco Financials'!$H$11</f>
        <v>#DIV/0!</v>
      </c>
      <c r="G49" s="124" t="e">
        <f>G16/'Nefco Financials'!$H$11</f>
        <v>#DIV/0!</v>
      </c>
      <c r="H49" s="124" t="e">
        <f>H16/'Nefco Financials'!$H$11</f>
        <v>#DIV/0!</v>
      </c>
      <c r="I49" s="124" t="e">
        <f>I16/'Nefco Financials'!$H$11</f>
        <v>#DIV/0!</v>
      </c>
      <c r="J49" s="124" t="e">
        <f>J16/'Nefco Financials'!$H$11</f>
        <v>#DIV/0!</v>
      </c>
      <c r="K49" s="124" t="e">
        <f>K16/'Nefco Financials'!$H$11</f>
        <v>#DIV/0!</v>
      </c>
      <c r="L49" s="124" t="e">
        <f>L16/'Nefco Financials'!$H$11</f>
        <v>#DIV/0!</v>
      </c>
      <c r="M49" s="4"/>
      <c r="N49" s="4"/>
      <c r="O49" s="4"/>
    </row>
    <row r="50" spans="2:15" s="8" customFormat="1" ht="15" hidden="1" customHeight="1" outlineLevel="1" x14ac:dyDescent="0.25">
      <c r="B50" s="99"/>
      <c r="C50" s="128" t="s">
        <v>239</v>
      </c>
      <c r="D50" s="117"/>
      <c r="E50" s="117"/>
      <c r="F50" s="117"/>
      <c r="G50" s="124"/>
      <c r="H50" s="124"/>
      <c r="I50" s="124"/>
      <c r="J50" s="124"/>
      <c r="K50" s="124"/>
      <c r="L50" s="124"/>
      <c r="M50" s="4"/>
      <c r="N50" s="4"/>
      <c r="O50" s="4"/>
    </row>
    <row r="51" spans="2:15" s="8" customFormat="1" ht="15" hidden="1" customHeight="1" outlineLevel="1" x14ac:dyDescent="0.25">
      <c r="B51" s="99">
        <v>94</v>
      </c>
      <c r="C51" s="125" t="s">
        <v>188</v>
      </c>
      <c r="D51" s="129">
        <f>'Sales pipeline specification'!C8</f>
        <v>0</v>
      </c>
      <c r="E51" s="129">
        <f>'Sales pipeline specification'!D8</f>
        <v>0</v>
      </c>
      <c r="F51" s="129">
        <f>'Sales pipeline specification'!E8</f>
        <v>0</v>
      </c>
      <c r="G51" s="130">
        <f>'Sales pipeline specification'!F8</f>
        <v>0</v>
      </c>
      <c r="H51" s="130">
        <f>'Sales pipeline specification'!G8</f>
        <v>0</v>
      </c>
      <c r="I51" s="130">
        <f>'Sales pipeline specification'!H8</f>
        <v>0</v>
      </c>
      <c r="J51" s="130">
        <f>'Sales pipeline specification'!I8</f>
        <v>0</v>
      </c>
      <c r="K51" s="130">
        <f>'Sales pipeline specification'!J8</f>
        <v>0</v>
      </c>
      <c r="L51" s="130">
        <f>'Sales pipeline specification'!K8</f>
        <v>0</v>
      </c>
      <c r="M51" s="4"/>
      <c r="N51" s="4"/>
      <c r="O51" s="4"/>
    </row>
    <row r="52" spans="2:15" s="8" customFormat="1" ht="15" hidden="1" customHeight="1" outlineLevel="1" x14ac:dyDescent="0.25">
      <c r="B52" s="99">
        <v>95</v>
      </c>
      <c r="C52" s="125" t="s">
        <v>189</v>
      </c>
      <c r="D52" s="131">
        <f>IFERROR('Sales pipeline specification'!C9,0)</f>
        <v>1</v>
      </c>
      <c r="E52" s="131">
        <f>'Sales pipeline specification'!D9</f>
        <v>1</v>
      </c>
      <c r="F52" s="131">
        <f>'Sales pipeline specification'!E9</f>
        <v>1</v>
      </c>
      <c r="G52" s="132" t="e">
        <f>'Sales pipeline specification'!F9</f>
        <v>#DIV/0!</v>
      </c>
      <c r="H52" s="132" t="e">
        <f>'Sales pipeline specification'!G9</f>
        <v>#DIV/0!</v>
      </c>
      <c r="I52" s="132" t="e">
        <f>'Sales pipeline specification'!H9</f>
        <v>#DIV/0!</v>
      </c>
      <c r="J52" s="132" t="e">
        <f>'Sales pipeline specification'!I9</f>
        <v>#DIV/0!</v>
      </c>
      <c r="K52" s="132" t="e">
        <f>'Sales pipeline specification'!J9</f>
        <v>#DIV/0!</v>
      </c>
      <c r="L52" s="132" t="e">
        <f>'Sales pipeline specification'!K9</f>
        <v>#DIV/0!</v>
      </c>
      <c r="M52" s="4"/>
      <c r="N52" s="4"/>
      <c r="O52" s="4"/>
    </row>
    <row r="53" spans="2:15" s="8" customFormat="1" ht="15" hidden="1" customHeight="1" outlineLevel="1" x14ac:dyDescent="0.25">
      <c r="B53" s="99">
        <v>96</v>
      </c>
      <c r="C53" s="125" t="s">
        <v>268</v>
      </c>
      <c r="D53" s="133">
        <f>'Sales pipeline specification'!C11</f>
        <v>0</v>
      </c>
      <c r="E53" s="133">
        <f>'Sales pipeline specification'!D11</f>
        <v>0</v>
      </c>
      <c r="F53" s="133">
        <f>'Sales pipeline specification'!E11</f>
        <v>0</v>
      </c>
      <c r="G53" s="125">
        <f>'Sales pipeline specification'!F11</f>
        <v>0</v>
      </c>
      <c r="H53" s="125">
        <f>'Sales pipeline specification'!G11</f>
        <v>0</v>
      </c>
      <c r="I53" s="125">
        <f>'Sales pipeline specification'!H11</f>
        <v>0</v>
      </c>
      <c r="J53" s="125">
        <f>'Sales pipeline specification'!I11</f>
        <v>0</v>
      </c>
      <c r="K53" s="125">
        <f>'Sales pipeline specification'!J11</f>
        <v>0</v>
      </c>
      <c r="L53" s="125">
        <f>'Sales pipeline specification'!K11</f>
        <v>0</v>
      </c>
      <c r="M53" s="4"/>
      <c r="N53" s="4"/>
      <c r="O53" s="4"/>
    </row>
    <row r="54" spans="2:15" s="8" customFormat="1" ht="15" hidden="1" customHeight="1" outlineLevel="1" x14ac:dyDescent="0.25">
      <c r="B54" s="99">
        <v>97</v>
      </c>
      <c r="C54" s="125" t="s">
        <v>269</v>
      </c>
      <c r="D54" s="131">
        <f>'Sales pipeline specification'!C12</f>
        <v>0</v>
      </c>
      <c r="E54" s="131">
        <f>'Sales pipeline specification'!D12</f>
        <v>0</v>
      </c>
      <c r="F54" s="131">
        <f>'Sales pipeline specification'!E12</f>
        <v>0</v>
      </c>
      <c r="G54" s="134" t="e">
        <f>'Sales pipeline specification'!F12</f>
        <v>#DIV/0!</v>
      </c>
      <c r="H54" s="134" t="e">
        <f>'Sales pipeline specification'!G12</f>
        <v>#DIV/0!</v>
      </c>
      <c r="I54" s="134" t="e">
        <f>'Sales pipeline specification'!H12</f>
        <v>#DIV/0!</v>
      </c>
      <c r="J54" s="134" t="e">
        <f>'Sales pipeline specification'!I12</f>
        <v>#DIV/0!</v>
      </c>
      <c r="K54" s="134" t="e">
        <f>'Sales pipeline specification'!J12</f>
        <v>#DIV/0!</v>
      </c>
      <c r="L54" s="134" t="e">
        <f>'Sales pipeline specification'!K12</f>
        <v>#DIV/0!</v>
      </c>
      <c r="M54" s="4"/>
      <c r="N54" s="4"/>
      <c r="O54" s="4"/>
    </row>
    <row r="55" spans="2:15" s="8" customFormat="1" ht="15" hidden="1" customHeight="1" outlineLevel="1" x14ac:dyDescent="0.25">
      <c r="B55" s="99"/>
      <c r="C55" s="125" t="s">
        <v>270</v>
      </c>
      <c r="D55" s="159">
        <f>'Sales pipeline specification'!C14</f>
        <v>0</v>
      </c>
      <c r="E55" s="159">
        <f>'Sales pipeline specification'!D14</f>
        <v>0</v>
      </c>
      <c r="F55" s="159">
        <f>'Sales pipeline specification'!E14</f>
        <v>0</v>
      </c>
      <c r="G55" s="160">
        <f>'Sales pipeline specification'!F14</f>
        <v>0</v>
      </c>
      <c r="H55" s="160">
        <f>'Sales pipeline specification'!G14</f>
        <v>0</v>
      </c>
      <c r="I55" s="160">
        <f>'Sales pipeline specification'!H14</f>
        <v>0</v>
      </c>
      <c r="J55" s="160">
        <f>'Sales pipeline specification'!I14</f>
        <v>0</v>
      </c>
      <c r="K55" s="160">
        <f>'Sales pipeline specification'!J14</f>
        <v>0</v>
      </c>
      <c r="L55" s="160">
        <f>'Sales pipeline specification'!K14</f>
        <v>0</v>
      </c>
      <c r="M55" s="4"/>
      <c r="N55" s="4"/>
      <c r="O55" s="4"/>
    </row>
    <row r="56" spans="2:15" s="8" customFormat="1" ht="15" hidden="1" customHeight="1" outlineLevel="1" x14ac:dyDescent="0.25">
      <c r="B56" s="99"/>
      <c r="C56" s="125" t="s">
        <v>271</v>
      </c>
      <c r="D56" s="131">
        <f>'Sales pipeline specification'!C15</f>
        <v>0</v>
      </c>
      <c r="E56" s="131">
        <f>'Sales pipeline specification'!D15</f>
        <v>0</v>
      </c>
      <c r="F56" s="131">
        <f>'Sales pipeline specification'!E15</f>
        <v>0</v>
      </c>
      <c r="G56" s="134" t="e">
        <f>'Sales pipeline specification'!F15</f>
        <v>#DIV/0!</v>
      </c>
      <c r="H56" s="134" t="e">
        <f>'Sales pipeline specification'!G15</f>
        <v>#DIV/0!</v>
      </c>
      <c r="I56" s="134" t="e">
        <f>'Sales pipeline specification'!H15</f>
        <v>#DIV/0!</v>
      </c>
      <c r="J56" s="134" t="e">
        <f>'Sales pipeline specification'!I15</f>
        <v>#DIV/0!</v>
      </c>
      <c r="K56" s="134" t="e">
        <f>'Sales pipeline specification'!J15</f>
        <v>#DIV/0!</v>
      </c>
      <c r="L56" s="134" t="e">
        <f>'Sales pipeline specification'!K15</f>
        <v>#DIV/0!</v>
      </c>
      <c r="M56" s="4"/>
      <c r="N56" s="4"/>
      <c r="O56" s="4"/>
    </row>
    <row r="57" spans="2:15" s="8" customFormat="1" ht="15" hidden="1" customHeight="1" outlineLevel="1" x14ac:dyDescent="0.25">
      <c r="B57" s="99">
        <v>98</v>
      </c>
      <c r="C57" s="125" t="s">
        <v>190</v>
      </c>
      <c r="D57" s="133">
        <f>'Sales pipeline specification'!C17</f>
        <v>0</v>
      </c>
      <c r="E57" s="133">
        <f>'Sales pipeline specification'!D17</f>
        <v>0</v>
      </c>
      <c r="F57" s="133">
        <f>'Sales pipeline specification'!E17</f>
        <v>0</v>
      </c>
      <c r="G57" s="125">
        <f>'Sales pipeline specification'!F17</f>
        <v>0</v>
      </c>
      <c r="H57" s="125">
        <f>'Sales pipeline specification'!G17</f>
        <v>0</v>
      </c>
      <c r="I57" s="125">
        <f>'Sales pipeline specification'!H17</f>
        <v>0</v>
      </c>
      <c r="J57" s="125">
        <f>'Sales pipeline specification'!I17</f>
        <v>0</v>
      </c>
      <c r="K57" s="125">
        <f>'Sales pipeline specification'!J17</f>
        <v>0</v>
      </c>
      <c r="L57" s="125">
        <f>'Sales pipeline specification'!K17</f>
        <v>0</v>
      </c>
      <c r="M57" s="4"/>
      <c r="N57" s="4"/>
      <c r="O57" s="4"/>
    </row>
    <row r="58" spans="2:15" s="8" customFormat="1" ht="15" hidden="1" customHeight="1" outlineLevel="1" thickBot="1" x14ac:dyDescent="0.3">
      <c r="B58" s="99">
        <v>99</v>
      </c>
      <c r="C58" s="135" t="s">
        <v>191</v>
      </c>
      <c r="D58" s="136">
        <f>'Sales pipeline specification'!C18</f>
        <v>0</v>
      </c>
      <c r="E58" s="136">
        <f>'Sales pipeline specification'!D18</f>
        <v>0</v>
      </c>
      <c r="F58" s="136">
        <f>'Sales pipeline specification'!E18</f>
        <v>0</v>
      </c>
      <c r="G58" s="137" t="e">
        <f>'Sales pipeline specification'!F18</f>
        <v>#DIV/0!</v>
      </c>
      <c r="H58" s="137" t="e">
        <f>'Sales pipeline specification'!G18</f>
        <v>#DIV/0!</v>
      </c>
      <c r="I58" s="137" t="e">
        <f>'Sales pipeline specification'!H18</f>
        <v>#DIV/0!</v>
      </c>
      <c r="J58" s="137" t="e">
        <f>'Sales pipeline specification'!I18</f>
        <v>#DIV/0!</v>
      </c>
      <c r="K58" s="137" t="e">
        <f>'Sales pipeline specification'!J18</f>
        <v>#DIV/0!</v>
      </c>
      <c r="L58" s="137" t="e">
        <f>'Sales pipeline specification'!K18</f>
        <v>#DIV/0!</v>
      </c>
      <c r="M58" s="4"/>
      <c r="N58" s="4"/>
      <c r="O58" s="4"/>
    </row>
    <row r="59" spans="2:15" s="8" customFormat="1" ht="15" customHeight="1" collapsed="1" x14ac:dyDescent="0.25">
      <c r="B59" s="99"/>
      <c r="C59" s="96"/>
      <c r="D59" s="51"/>
      <c r="E59" s="51"/>
      <c r="F59" s="51"/>
      <c r="G59" s="51"/>
      <c r="H59" s="51"/>
      <c r="I59" s="51"/>
      <c r="J59" s="51"/>
      <c r="K59" s="51"/>
      <c r="L59" s="51"/>
      <c r="M59" s="4"/>
      <c r="N59" s="4"/>
      <c r="O59" s="4"/>
    </row>
    <row r="60" spans="2:15" s="8" customFormat="1" ht="15" customHeight="1" x14ac:dyDescent="0.25">
      <c r="B60" s="99"/>
      <c r="C60" s="104" t="s">
        <v>17</v>
      </c>
      <c r="D60" s="104"/>
      <c r="E60" s="104"/>
      <c r="F60" s="104"/>
      <c r="G60" s="104"/>
      <c r="H60" s="104"/>
      <c r="I60" s="104"/>
      <c r="J60" s="104"/>
      <c r="K60" s="104"/>
      <c r="L60" s="104"/>
      <c r="M60" s="4"/>
      <c r="N60" s="4"/>
      <c r="O60" s="4"/>
    </row>
    <row r="61" spans="2:15" s="8" customFormat="1" ht="15" customHeight="1" x14ac:dyDescent="0.25">
      <c r="B61" s="99"/>
      <c r="C61" s="101" t="s">
        <v>220</v>
      </c>
      <c r="D61" s="171">
        <f>'Nefco Financials'!D$18</f>
        <v>2021</v>
      </c>
      <c r="E61" s="171">
        <f>'Nefco Financials'!E$18</f>
        <v>2022</v>
      </c>
      <c r="F61" s="171">
        <f>'Nefco Financials'!F$18</f>
        <v>2023</v>
      </c>
      <c r="G61" s="171">
        <f>'Nefco Financials'!H$18</f>
        <v>2024</v>
      </c>
      <c r="H61" s="171">
        <f>'Nefco Financials'!I$18</f>
        <v>2025</v>
      </c>
      <c r="I61" s="171">
        <f>'Nefco Financials'!J$18</f>
        <v>2026</v>
      </c>
      <c r="J61" s="171">
        <f>'Nefco Financials'!K$18</f>
        <v>2027</v>
      </c>
      <c r="K61" s="171">
        <f>'Nefco Financials'!L$18</f>
        <v>2028</v>
      </c>
      <c r="L61" s="171">
        <f>'Nefco Financials'!M$18</f>
        <v>2029</v>
      </c>
      <c r="M61" s="4"/>
      <c r="N61" s="4"/>
      <c r="O61" s="4"/>
    </row>
    <row r="62" spans="2:15" s="8" customFormat="1" ht="15" customHeight="1" x14ac:dyDescent="0.25">
      <c r="B62" s="99"/>
      <c r="C62" s="103"/>
      <c r="D62" s="102" t="s">
        <v>12</v>
      </c>
      <c r="E62" s="102" t="s">
        <v>12</v>
      </c>
      <c r="F62" s="102" t="s">
        <v>12</v>
      </c>
      <c r="G62" s="102" t="s">
        <v>13</v>
      </c>
      <c r="H62" s="102" t="s">
        <v>13</v>
      </c>
      <c r="I62" s="102" t="s">
        <v>13</v>
      </c>
      <c r="J62" s="102" t="s">
        <v>13</v>
      </c>
      <c r="K62" s="102" t="s">
        <v>13</v>
      </c>
      <c r="L62" s="102" t="s">
        <v>13</v>
      </c>
      <c r="M62" s="4"/>
      <c r="N62" s="4"/>
      <c r="O62" s="4"/>
    </row>
    <row r="63" spans="2:15" s="8" customFormat="1" ht="15" customHeight="1" x14ac:dyDescent="0.25">
      <c r="B63" s="99">
        <v>27</v>
      </c>
      <c r="C63" s="94" t="s">
        <v>22</v>
      </c>
      <c r="D63" s="16"/>
      <c r="E63" s="16"/>
      <c r="F63" s="16"/>
      <c r="G63" s="25"/>
      <c r="H63" s="25"/>
      <c r="I63" s="25"/>
      <c r="J63" s="25"/>
      <c r="K63" s="25"/>
      <c r="L63" s="25"/>
      <c r="M63" s="4"/>
      <c r="N63" s="4"/>
      <c r="O63" s="4"/>
    </row>
    <row r="64" spans="2:15" s="8" customFormat="1" ht="15" customHeight="1" x14ac:dyDescent="0.25">
      <c r="B64" s="99">
        <f t="shared" si="7"/>
        <v>28</v>
      </c>
      <c r="C64" s="5" t="s">
        <v>18</v>
      </c>
      <c r="D64" s="13">
        <f>'Nefco Financials'!D74</f>
        <v>0</v>
      </c>
      <c r="E64" s="13">
        <f>'Nefco Financials'!E74</f>
        <v>0</v>
      </c>
      <c r="F64" s="13">
        <f>'Nefco Financials'!F74</f>
        <v>0</v>
      </c>
      <c r="G64" s="9">
        <f>'Nefco Financials'!H74</f>
        <v>0</v>
      </c>
      <c r="H64" s="9">
        <f>'Nefco Financials'!I74</f>
        <v>0</v>
      </c>
      <c r="I64" s="9">
        <f>'Nefco Financials'!J74</f>
        <v>0</v>
      </c>
      <c r="J64" s="9">
        <f>'Nefco Financials'!K74</f>
        <v>0</v>
      </c>
      <c r="K64" s="9">
        <f>'Nefco Financials'!L74</f>
        <v>0</v>
      </c>
      <c r="L64" s="9">
        <f>'Nefco Financials'!M74</f>
        <v>0</v>
      </c>
      <c r="M64" s="319"/>
      <c r="N64" s="4"/>
      <c r="O64" s="4"/>
    </row>
    <row r="65" spans="2:17" s="8" customFormat="1" ht="15" customHeight="1" x14ac:dyDescent="0.25">
      <c r="B65" s="99">
        <f t="shared" si="7"/>
        <v>29</v>
      </c>
      <c r="C65" s="5" t="s">
        <v>19</v>
      </c>
      <c r="D65" s="13">
        <f>'Nefco Financials'!D75</f>
        <v>0</v>
      </c>
      <c r="E65" s="13">
        <f>'Nefco Financials'!E75</f>
        <v>0</v>
      </c>
      <c r="F65" s="13">
        <f>'Nefco Financials'!F75</f>
        <v>0</v>
      </c>
      <c r="G65" s="9">
        <f>'Nefco Financials'!H75</f>
        <v>0</v>
      </c>
      <c r="H65" s="9">
        <f>'Nefco Financials'!I75</f>
        <v>0</v>
      </c>
      <c r="I65" s="9">
        <f>'Nefco Financials'!J75</f>
        <v>0</v>
      </c>
      <c r="J65" s="9">
        <f>'Nefco Financials'!K75</f>
        <v>0</v>
      </c>
      <c r="K65" s="9">
        <f>'Nefco Financials'!L75</f>
        <v>0</v>
      </c>
      <c r="L65" s="9">
        <f>'Nefco Financials'!M75</f>
        <v>0</v>
      </c>
      <c r="M65" s="4"/>
      <c r="N65" s="4"/>
      <c r="O65" s="4"/>
    </row>
    <row r="66" spans="2:17" s="8" customFormat="1" ht="15" customHeight="1" x14ac:dyDescent="0.25">
      <c r="B66" s="99">
        <f t="shared" si="7"/>
        <v>30</v>
      </c>
      <c r="C66" s="5" t="s">
        <v>101</v>
      </c>
      <c r="D66" s="13">
        <f>'Nefco Financials'!D76</f>
        <v>0</v>
      </c>
      <c r="E66" s="13">
        <f>'Nefco Financials'!E76</f>
        <v>0</v>
      </c>
      <c r="F66" s="13">
        <f>'Nefco Financials'!F76</f>
        <v>0</v>
      </c>
      <c r="G66" s="9">
        <f>'Nefco Financials'!H76</f>
        <v>0</v>
      </c>
      <c r="H66" s="9">
        <f>'Nefco Financials'!I76</f>
        <v>0</v>
      </c>
      <c r="I66" s="9">
        <f>'Nefco Financials'!J76</f>
        <v>0</v>
      </c>
      <c r="J66" s="9">
        <f>'Nefco Financials'!K76</f>
        <v>0</v>
      </c>
      <c r="K66" s="9">
        <f>'Nefco Financials'!L76</f>
        <v>0</v>
      </c>
      <c r="L66" s="9">
        <f>'Nefco Financials'!M76</f>
        <v>0</v>
      </c>
      <c r="M66" s="319"/>
      <c r="N66" s="4"/>
      <c r="O66" s="4"/>
    </row>
    <row r="67" spans="2:17" s="8" customFormat="1" ht="15" customHeight="1" x14ac:dyDescent="0.25">
      <c r="B67" s="99">
        <f t="shared" si="7"/>
        <v>31</v>
      </c>
      <c r="C67" s="95" t="s">
        <v>102</v>
      </c>
      <c r="D67" s="18">
        <f>SUM(D64:D66)</f>
        <v>0</v>
      </c>
      <c r="E67" s="18">
        <f t="shared" ref="E67:L67" si="17">SUM(E64:E66)</f>
        <v>0</v>
      </c>
      <c r="F67" s="18">
        <f t="shared" si="17"/>
        <v>0</v>
      </c>
      <c r="G67" s="19">
        <f t="shared" si="17"/>
        <v>0</v>
      </c>
      <c r="H67" s="19">
        <f t="shared" si="17"/>
        <v>0</v>
      </c>
      <c r="I67" s="19">
        <f t="shared" si="17"/>
        <v>0</v>
      </c>
      <c r="J67" s="19">
        <f t="shared" si="17"/>
        <v>0</v>
      </c>
      <c r="K67" s="19">
        <f t="shared" si="17"/>
        <v>0</v>
      </c>
      <c r="L67" s="19">
        <f t="shared" si="17"/>
        <v>0</v>
      </c>
      <c r="M67" s="4"/>
      <c r="N67" s="4"/>
      <c r="O67" s="4"/>
    </row>
    <row r="68" spans="2:17" s="8" customFormat="1" ht="15" customHeight="1" x14ac:dyDescent="0.25">
      <c r="B68" s="99"/>
      <c r="C68" s="51"/>
      <c r="D68" s="16"/>
      <c r="E68" s="16"/>
      <c r="F68" s="16"/>
      <c r="G68" s="17"/>
      <c r="H68" s="17"/>
      <c r="I68" s="17"/>
      <c r="J68" s="17"/>
      <c r="K68" s="17"/>
      <c r="L68" s="17"/>
      <c r="M68" s="4"/>
      <c r="N68" s="4"/>
      <c r="O68" s="4"/>
    </row>
    <row r="69" spans="2:17" s="8" customFormat="1" ht="15" customHeight="1" x14ac:dyDescent="0.25">
      <c r="B69" s="138"/>
      <c r="C69" s="2" t="s">
        <v>267</v>
      </c>
      <c r="D69" s="13">
        <f>'Nefco Financials'!D80</f>
        <v>0</v>
      </c>
      <c r="E69" s="13">
        <f>'Nefco Financials'!E80</f>
        <v>0</v>
      </c>
      <c r="F69" s="13">
        <f>'Nefco Financials'!F80</f>
        <v>0</v>
      </c>
      <c r="G69" s="9" t="e">
        <f>('Nefco Financials'!H80/'Nefco Financials'!H$25)*G16</f>
        <v>#DIV/0!</v>
      </c>
      <c r="H69" s="9" t="e">
        <f>('Nefco Financials'!I80/'Nefco Financials'!I$25)*H16</f>
        <v>#DIV/0!</v>
      </c>
      <c r="I69" s="9" t="e">
        <f>('Nefco Financials'!J80/'Nefco Financials'!J$25)*I16</f>
        <v>#DIV/0!</v>
      </c>
      <c r="J69" s="9" t="e">
        <f>('Nefco Financials'!K80/'Nefco Financials'!K$25)*J16</f>
        <v>#DIV/0!</v>
      </c>
      <c r="K69" s="9" t="e">
        <f>('Nefco Financials'!L80/'Nefco Financials'!L$25)*K16</f>
        <v>#DIV/0!</v>
      </c>
      <c r="L69" s="9" t="e">
        <f>('Nefco Financials'!M80/'Nefco Financials'!M$25)*L16</f>
        <v>#DIV/0!</v>
      </c>
      <c r="M69" s="4" t="s">
        <v>284</v>
      </c>
      <c r="N69" s="4"/>
      <c r="O69" s="4"/>
      <c r="P69" s="162"/>
      <c r="Q69" s="162"/>
    </row>
    <row r="70" spans="2:17" s="107" customFormat="1" ht="15" customHeight="1" x14ac:dyDescent="0.25">
      <c r="B70" s="99">
        <v>32</v>
      </c>
      <c r="C70" s="5" t="s">
        <v>20</v>
      </c>
      <c r="D70" s="13">
        <f>'Nefco Financials'!D79</f>
        <v>0</v>
      </c>
      <c r="E70" s="13">
        <f>'Nefco Financials'!E79</f>
        <v>0</v>
      </c>
      <c r="F70" s="13">
        <f>'Nefco Financials'!F79</f>
        <v>0</v>
      </c>
      <c r="G70" s="9" t="e">
        <f>('Nefco Financials'!H79/'Nefco Financials'!H$25)*G16</f>
        <v>#DIV/0!</v>
      </c>
      <c r="H70" s="9" t="e">
        <f>('Nefco Financials'!I79/'Nefco Financials'!I$25)*H16</f>
        <v>#DIV/0!</v>
      </c>
      <c r="I70" s="9" t="e">
        <f>('Nefco Financials'!J79/'Nefco Financials'!J$25)*I16</f>
        <v>#DIV/0!</v>
      </c>
      <c r="J70" s="9" t="e">
        <f>('Nefco Financials'!K79/'Nefco Financials'!K$25)*J16</f>
        <v>#DIV/0!</v>
      </c>
      <c r="K70" s="9" t="e">
        <f>('Nefco Financials'!L79/'Nefco Financials'!L$25)*K16</f>
        <v>#DIV/0!</v>
      </c>
      <c r="L70" s="9" t="e">
        <f>('Nefco Financials'!M79/'Nefco Financials'!M$25)*L16</f>
        <v>#DIV/0!</v>
      </c>
      <c r="M70" s="4" t="s">
        <v>284</v>
      </c>
      <c r="N70" s="4"/>
      <c r="O70" s="111"/>
      <c r="P70" s="163"/>
      <c r="Q70" s="163"/>
    </row>
    <row r="71" spans="2:17" s="8" customFormat="1" ht="15" customHeight="1" x14ac:dyDescent="0.25">
      <c r="B71" s="99">
        <f t="shared" si="7"/>
        <v>33</v>
      </c>
      <c r="C71" s="5" t="s">
        <v>21</v>
      </c>
      <c r="D71" s="13">
        <f>'Nefco Financials'!D81</f>
        <v>0</v>
      </c>
      <c r="E71" s="13">
        <f>'Nefco Financials'!E81</f>
        <v>0</v>
      </c>
      <c r="F71" s="13">
        <f>'Nefco Financials'!F81</f>
        <v>0</v>
      </c>
      <c r="G71" s="9" t="e">
        <f>('Nefco Financials'!H81/'Nefco Financials'!H$25)*G16</f>
        <v>#DIV/0!</v>
      </c>
      <c r="H71" s="9" t="e">
        <f>('Nefco Financials'!I81/'Nefco Financials'!I$25)*H16</f>
        <v>#DIV/0!</v>
      </c>
      <c r="I71" s="9" t="e">
        <f>('Nefco Financials'!J81/'Nefco Financials'!J$25)*I16</f>
        <v>#DIV/0!</v>
      </c>
      <c r="J71" s="9" t="e">
        <f>('Nefco Financials'!K81/'Nefco Financials'!K$25)*J16</f>
        <v>#DIV/0!</v>
      </c>
      <c r="K71" s="9" t="e">
        <f>('Nefco Financials'!L81/'Nefco Financials'!L$25)*K16</f>
        <v>#DIV/0!</v>
      </c>
      <c r="L71" s="9" t="e">
        <f>('Nefco Financials'!M81/'Nefco Financials'!M$25)*L16</f>
        <v>#DIV/0!</v>
      </c>
      <c r="M71" s="4" t="s">
        <v>284</v>
      </c>
      <c r="N71" s="4"/>
      <c r="O71" s="4"/>
      <c r="P71" s="164"/>
      <c r="Q71" s="162"/>
    </row>
    <row r="72" spans="2:17" s="8" customFormat="1" ht="15" customHeight="1" x14ac:dyDescent="0.25">
      <c r="B72" s="99">
        <f t="shared" si="7"/>
        <v>34</v>
      </c>
      <c r="C72" s="95" t="s">
        <v>103</v>
      </c>
      <c r="D72" s="18">
        <f>SUM(D69:D71)</f>
        <v>0</v>
      </c>
      <c r="E72" s="18">
        <f t="shared" ref="E72:L72" si="18">SUM(E69:E71)</f>
        <v>0</v>
      </c>
      <c r="F72" s="18">
        <f t="shared" si="18"/>
        <v>0</v>
      </c>
      <c r="G72" s="19" t="e">
        <f t="shared" si="18"/>
        <v>#DIV/0!</v>
      </c>
      <c r="H72" s="19" t="e">
        <f t="shared" si="18"/>
        <v>#DIV/0!</v>
      </c>
      <c r="I72" s="19" t="e">
        <f t="shared" si="18"/>
        <v>#DIV/0!</v>
      </c>
      <c r="J72" s="19" t="e">
        <f t="shared" si="18"/>
        <v>#DIV/0!</v>
      </c>
      <c r="K72" s="19" t="e">
        <f t="shared" si="18"/>
        <v>#DIV/0!</v>
      </c>
      <c r="L72" s="19" t="e">
        <f t="shared" si="18"/>
        <v>#DIV/0!</v>
      </c>
      <c r="M72" s="4"/>
      <c r="N72" s="4"/>
      <c r="O72" s="4"/>
      <c r="P72" s="162"/>
      <c r="Q72" s="162"/>
    </row>
    <row r="73" spans="2:17" s="8" customFormat="1" ht="15" customHeight="1" x14ac:dyDescent="0.25">
      <c r="B73" s="99"/>
      <c r="C73" s="51"/>
      <c r="D73" s="16"/>
      <c r="E73" s="16"/>
      <c r="F73" s="16"/>
      <c r="G73" s="17"/>
      <c r="H73" s="17"/>
      <c r="I73" s="17"/>
      <c r="J73" s="17"/>
      <c r="K73" s="17"/>
      <c r="L73" s="17"/>
      <c r="M73" s="4"/>
      <c r="N73" s="4"/>
      <c r="O73" s="4"/>
    </row>
    <row r="74" spans="2:17" s="8" customFormat="1" ht="15" customHeight="1" x14ac:dyDescent="0.25">
      <c r="B74" s="99">
        <v>35</v>
      </c>
      <c r="C74" s="52" t="s">
        <v>3</v>
      </c>
      <c r="D74" s="26">
        <f>'Nefco Financials'!D84</f>
        <v>0</v>
      </c>
      <c r="E74" s="26">
        <f>'Nefco Financials'!E84</f>
        <v>0</v>
      </c>
      <c r="F74" s="26">
        <f>'Nefco Financials'!F84</f>
        <v>0</v>
      </c>
      <c r="G74" s="27" t="e">
        <f>G151</f>
        <v>#DIV/0!</v>
      </c>
      <c r="H74" s="27" t="e">
        <f t="shared" ref="H74:L74" si="19">H151</f>
        <v>#DIV/0!</v>
      </c>
      <c r="I74" s="27" t="e">
        <f t="shared" si="19"/>
        <v>#DIV/0!</v>
      </c>
      <c r="J74" s="27" t="e">
        <f t="shared" si="19"/>
        <v>#DIV/0!</v>
      </c>
      <c r="K74" s="27" t="e">
        <f t="shared" si="19"/>
        <v>#DIV/0!</v>
      </c>
      <c r="L74" s="27" t="e">
        <f t="shared" si="19"/>
        <v>#DIV/0!</v>
      </c>
      <c r="M74" s="111"/>
      <c r="N74" s="111"/>
      <c r="O74" s="4"/>
    </row>
    <row r="75" spans="2:17" s="8" customFormat="1" ht="15" customHeight="1" x14ac:dyDescent="0.25">
      <c r="B75" s="99"/>
      <c r="C75" s="52"/>
      <c r="D75" s="26"/>
      <c r="E75" s="26"/>
      <c r="F75" s="26"/>
      <c r="G75" s="27"/>
      <c r="H75" s="27"/>
      <c r="I75" s="27"/>
      <c r="J75" s="27"/>
      <c r="K75" s="27"/>
      <c r="L75" s="27"/>
      <c r="M75" s="111"/>
      <c r="N75" s="111"/>
      <c r="O75" s="4"/>
    </row>
    <row r="76" spans="2:17" s="8" customFormat="1" ht="15" customHeight="1" thickBot="1" x14ac:dyDescent="0.3">
      <c r="B76" s="99">
        <f>1+B74</f>
        <v>36</v>
      </c>
      <c r="C76" s="48" t="s">
        <v>4</v>
      </c>
      <c r="D76" s="20">
        <f t="shared" ref="D76:L76" si="20">D74+D72+D67</f>
        <v>0</v>
      </c>
      <c r="E76" s="20">
        <f>E74+E72+E67</f>
        <v>0</v>
      </c>
      <c r="F76" s="20">
        <f t="shared" si="20"/>
        <v>0</v>
      </c>
      <c r="G76" s="21" t="e">
        <f t="shared" si="20"/>
        <v>#DIV/0!</v>
      </c>
      <c r="H76" s="21" t="e">
        <f t="shared" si="20"/>
        <v>#DIV/0!</v>
      </c>
      <c r="I76" s="21" t="e">
        <f t="shared" si="20"/>
        <v>#DIV/0!</v>
      </c>
      <c r="J76" s="21" t="e">
        <f t="shared" si="20"/>
        <v>#DIV/0!</v>
      </c>
      <c r="K76" s="21" t="e">
        <f t="shared" si="20"/>
        <v>#DIV/0!</v>
      </c>
      <c r="L76" s="21" t="e">
        <f t="shared" si="20"/>
        <v>#DIV/0!</v>
      </c>
      <c r="M76" s="4"/>
      <c r="N76" s="4"/>
      <c r="O76" s="4"/>
    </row>
    <row r="77" spans="2:17" s="8" customFormat="1" ht="15" customHeight="1" x14ac:dyDescent="0.25">
      <c r="B77" s="99"/>
      <c r="C77" s="51"/>
      <c r="D77" s="16"/>
      <c r="E77" s="16"/>
      <c r="F77" s="16"/>
      <c r="G77" s="17"/>
      <c r="H77" s="17"/>
      <c r="I77" s="17"/>
      <c r="J77" s="17"/>
      <c r="K77" s="17"/>
      <c r="L77" s="17"/>
      <c r="M77" s="4"/>
      <c r="N77" s="4"/>
      <c r="O77" s="4"/>
    </row>
    <row r="78" spans="2:17" s="8" customFormat="1" ht="15" customHeight="1" x14ac:dyDescent="0.25">
      <c r="B78" s="99"/>
      <c r="C78" s="94" t="s">
        <v>5</v>
      </c>
      <c r="D78" s="16"/>
      <c r="E78" s="16"/>
      <c r="F78" s="16"/>
      <c r="G78" s="17"/>
      <c r="H78" s="17"/>
      <c r="I78" s="17"/>
      <c r="J78" s="17"/>
      <c r="K78" s="17"/>
      <c r="L78" s="17"/>
      <c r="M78" s="4"/>
      <c r="N78" s="4"/>
      <c r="O78" s="4"/>
    </row>
    <row r="79" spans="2:17" s="8" customFormat="1" ht="15" customHeight="1" x14ac:dyDescent="0.25">
      <c r="B79" s="99">
        <v>37</v>
      </c>
      <c r="C79" s="5" t="s">
        <v>6</v>
      </c>
      <c r="D79" s="13">
        <f>'Nefco Financials'!D89</f>
        <v>0</v>
      </c>
      <c r="E79" s="13">
        <f>'Nefco Financials'!E89</f>
        <v>0</v>
      </c>
      <c r="F79" s="13">
        <f>'Nefco Financials'!F89</f>
        <v>0</v>
      </c>
      <c r="G79" s="9">
        <f>'Nefco Financials'!H89</f>
        <v>0</v>
      </c>
      <c r="H79" s="9">
        <f>'Nefco Financials'!I89</f>
        <v>0</v>
      </c>
      <c r="I79" s="9">
        <f>'Nefco Financials'!J89</f>
        <v>0</v>
      </c>
      <c r="J79" s="9">
        <f>'Nefco Financials'!K89</f>
        <v>0</v>
      </c>
      <c r="K79" s="9">
        <f>'Nefco Financials'!L89</f>
        <v>0</v>
      </c>
      <c r="L79" s="9">
        <f>'Nefco Financials'!M89</f>
        <v>0</v>
      </c>
      <c r="M79" s="4"/>
      <c r="N79" s="4"/>
      <c r="O79" s="4"/>
    </row>
    <row r="80" spans="2:17" s="8" customFormat="1" ht="15" customHeight="1" x14ac:dyDescent="0.25">
      <c r="B80" s="99">
        <f>1+B82</f>
        <v>40</v>
      </c>
      <c r="C80" s="5" t="s">
        <v>145</v>
      </c>
      <c r="D80" s="13">
        <f>'Nefco Financials'!D90</f>
        <v>0</v>
      </c>
      <c r="E80" s="13">
        <f>'Nefco Financials'!E90</f>
        <v>0</v>
      </c>
      <c r="F80" s="13">
        <f>'Nefco Financials'!F90</f>
        <v>0</v>
      </c>
      <c r="G80" s="9">
        <f>'Nefco Financials'!H90</f>
        <v>0</v>
      </c>
      <c r="H80" s="9">
        <f>'Nefco Financials'!I90</f>
        <v>0</v>
      </c>
      <c r="I80" s="9">
        <f>'Nefco Financials'!J90</f>
        <v>0</v>
      </c>
      <c r="J80" s="9">
        <f>'Nefco Financials'!K90</f>
        <v>0</v>
      </c>
      <c r="K80" s="9">
        <f>'Nefco Financials'!L90</f>
        <v>0</v>
      </c>
      <c r="L80" s="9">
        <f>'Nefco Financials'!M90</f>
        <v>0</v>
      </c>
      <c r="M80" s="4"/>
      <c r="N80" s="4"/>
      <c r="O80" s="4"/>
    </row>
    <row r="81" spans="2:17" s="8" customFormat="1" ht="15" customHeight="1" x14ac:dyDescent="0.25">
      <c r="B81" s="99">
        <f>1+B79</f>
        <v>38</v>
      </c>
      <c r="C81" s="5" t="s">
        <v>7</v>
      </c>
      <c r="D81" s="13">
        <f>'Nefco Financials'!D91</f>
        <v>0</v>
      </c>
      <c r="E81" s="13">
        <f>'Nefco Financials'!E91</f>
        <v>0</v>
      </c>
      <c r="F81" s="13">
        <f>'Nefco Financials'!F91</f>
        <v>0</v>
      </c>
      <c r="G81" s="9">
        <f>'Nefco Financials'!H91</f>
        <v>0</v>
      </c>
      <c r="H81" s="9" t="e">
        <f>G82+G81</f>
        <v>#DIV/0!</v>
      </c>
      <c r="I81" s="9" t="e">
        <f t="shared" ref="I81:L81" si="21">H82+H81</f>
        <v>#DIV/0!</v>
      </c>
      <c r="J81" s="9" t="e">
        <f t="shared" si="21"/>
        <v>#DIV/0!</v>
      </c>
      <c r="K81" s="9" t="e">
        <f t="shared" si="21"/>
        <v>#DIV/0!</v>
      </c>
      <c r="L81" s="9" t="e">
        <f t="shared" si="21"/>
        <v>#DIV/0!</v>
      </c>
      <c r="M81" s="4"/>
      <c r="N81" s="4"/>
      <c r="O81" s="4"/>
    </row>
    <row r="82" spans="2:17" s="8" customFormat="1" ht="15" customHeight="1" x14ac:dyDescent="0.25">
      <c r="B82" s="99">
        <f t="shared" si="7"/>
        <v>39</v>
      </c>
      <c r="C82" s="5" t="s">
        <v>92</v>
      </c>
      <c r="D82" s="13">
        <f>'Nefco Financials'!D92</f>
        <v>0</v>
      </c>
      <c r="E82" s="13">
        <f>'Nefco Financials'!E92</f>
        <v>0</v>
      </c>
      <c r="F82" s="13">
        <f>'Nefco Financials'!F92</f>
        <v>0</v>
      </c>
      <c r="G82" s="9" t="e">
        <f>G39</f>
        <v>#DIV/0!</v>
      </c>
      <c r="H82" s="9" t="e">
        <f t="shared" ref="H82:L82" si="22">H39</f>
        <v>#DIV/0!</v>
      </c>
      <c r="I82" s="9" t="e">
        <f t="shared" si="22"/>
        <v>#DIV/0!</v>
      </c>
      <c r="J82" s="9" t="e">
        <f t="shared" si="22"/>
        <v>#DIV/0!</v>
      </c>
      <c r="K82" s="9" t="e">
        <f t="shared" si="22"/>
        <v>#DIV/0!</v>
      </c>
      <c r="L82" s="9" t="e">
        <f t="shared" si="22"/>
        <v>#DIV/0!</v>
      </c>
      <c r="M82" s="4"/>
      <c r="N82" s="4"/>
      <c r="O82" s="4"/>
    </row>
    <row r="83" spans="2:17" s="8" customFormat="1" ht="15" customHeight="1" thickBot="1" x14ac:dyDescent="0.3">
      <c r="B83" s="99">
        <f>1+B80</f>
        <v>41</v>
      </c>
      <c r="C83" s="48" t="s">
        <v>9</v>
      </c>
      <c r="D83" s="20">
        <f t="shared" ref="D83:L83" si="23">SUM(D79:D82)</f>
        <v>0</v>
      </c>
      <c r="E83" s="20">
        <f t="shared" si="23"/>
        <v>0</v>
      </c>
      <c r="F83" s="20">
        <f t="shared" si="23"/>
        <v>0</v>
      </c>
      <c r="G83" s="21" t="e">
        <f t="shared" si="23"/>
        <v>#DIV/0!</v>
      </c>
      <c r="H83" s="21" t="e">
        <f t="shared" si="23"/>
        <v>#DIV/0!</v>
      </c>
      <c r="I83" s="21" t="e">
        <f t="shared" si="23"/>
        <v>#DIV/0!</v>
      </c>
      <c r="J83" s="21" t="e">
        <f t="shared" si="23"/>
        <v>#DIV/0!</v>
      </c>
      <c r="K83" s="21" t="e">
        <f t="shared" si="23"/>
        <v>#DIV/0!</v>
      </c>
      <c r="L83" s="21" t="e">
        <f t="shared" si="23"/>
        <v>#DIV/0!</v>
      </c>
      <c r="M83" s="4"/>
      <c r="N83" s="4"/>
      <c r="O83" s="4"/>
    </row>
    <row r="84" spans="2:17" s="8" customFormat="1" ht="15" customHeight="1" x14ac:dyDescent="0.25">
      <c r="B84" s="99"/>
      <c r="C84" s="96"/>
      <c r="D84" s="16"/>
      <c r="E84" s="16"/>
      <c r="F84" s="16"/>
      <c r="G84" s="17"/>
      <c r="H84" s="17"/>
      <c r="I84" s="17"/>
      <c r="J84" s="17"/>
      <c r="K84" s="17"/>
      <c r="L84" s="17"/>
      <c r="M84" s="4"/>
      <c r="N84" s="4"/>
      <c r="O84" s="4"/>
    </row>
    <row r="85" spans="2:17" s="8" customFormat="1" ht="15" customHeight="1" x14ac:dyDescent="0.25">
      <c r="B85" s="99">
        <v>42</v>
      </c>
      <c r="C85" s="96" t="s">
        <v>93</v>
      </c>
      <c r="D85" s="13">
        <f>'Nefco Financials'!D95</f>
        <v>0</v>
      </c>
      <c r="E85" s="13">
        <f>'Nefco Financials'!E95</f>
        <v>0</v>
      </c>
      <c r="F85" s="13">
        <f>'Nefco Financials'!F95</f>
        <v>0</v>
      </c>
      <c r="G85" s="9">
        <f>'Nefco Financials'!H95</f>
        <v>0</v>
      </c>
      <c r="H85" s="9">
        <f>'Nefco Financials'!I95</f>
        <v>0</v>
      </c>
      <c r="I85" s="9">
        <f>'Nefco Financials'!J95</f>
        <v>0</v>
      </c>
      <c r="J85" s="9">
        <f>'Nefco Financials'!K95</f>
        <v>0</v>
      </c>
      <c r="K85" s="9">
        <f>'Nefco Financials'!L95</f>
        <v>0</v>
      </c>
      <c r="L85" s="9">
        <f>'Nefco Financials'!M95</f>
        <v>0</v>
      </c>
      <c r="M85" s="4"/>
      <c r="N85" s="4"/>
      <c r="O85" s="4"/>
    </row>
    <row r="86" spans="2:17" s="8" customFormat="1" ht="15" customHeight="1" x14ac:dyDescent="0.25">
      <c r="B86" s="99"/>
      <c r="C86" s="96"/>
      <c r="D86" s="16"/>
      <c r="E86" s="16"/>
      <c r="F86" s="16"/>
      <c r="G86" s="17"/>
      <c r="H86" s="17"/>
      <c r="I86" s="17"/>
      <c r="J86" s="17"/>
      <c r="K86" s="17"/>
      <c r="L86" s="17"/>
      <c r="M86" s="4"/>
      <c r="N86" s="4"/>
      <c r="O86" s="4"/>
    </row>
    <row r="87" spans="2:17" s="8" customFormat="1" ht="15" customHeight="1" x14ac:dyDescent="0.25">
      <c r="B87" s="99"/>
      <c r="C87" s="94" t="s">
        <v>23</v>
      </c>
      <c r="D87" s="16"/>
      <c r="E87" s="16"/>
      <c r="F87" s="16"/>
      <c r="G87" s="17"/>
      <c r="H87" s="17"/>
      <c r="I87" s="17"/>
      <c r="J87" s="17"/>
      <c r="K87" s="17"/>
      <c r="L87" s="17"/>
      <c r="M87" s="4"/>
      <c r="N87" s="4"/>
      <c r="O87" s="4"/>
    </row>
    <row r="88" spans="2:17" s="8" customFormat="1" ht="15" customHeight="1" x14ac:dyDescent="0.25">
      <c r="B88" s="99">
        <v>43</v>
      </c>
      <c r="C88" s="5" t="s">
        <v>88</v>
      </c>
      <c r="D88" s="13">
        <f>'Nefco Financials'!D98</f>
        <v>0</v>
      </c>
      <c r="E88" s="13">
        <f>'Nefco Financials'!E98</f>
        <v>0</v>
      </c>
      <c r="F88" s="13">
        <f>'Nefco Financials'!F98</f>
        <v>0</v>
      </c>
      <c r="G88" s="9">
        <f>'Nefco Financials'!H98</f>
        <v>0</v>
      </c>
      <c r="H88" s="9">
        <f>'Nefco Financials'!I98</f>
        <v>0</v>
      </c>
      <c r="I88" s="9">
        <f>'Nefco Financials'!J98</f>
        <v>0</v>
      </c>
      <c r="J88" s="9">
        <f>'Nefco Financials'!K98</f>
        <v>0</v>
      </c>
      <c r="K88" s="9">
        <f>'Nefco Financials'!L98</f>
        <v>0</v>
      </c>
      <c r="L88" s="9">
        <f>'Nefco Financials'!M98</f>
        <v>0</v>
      </c>
      <c r="M88" s="319"/>
      <c r="N88" s="4"/>
      <c r="O88" s="4"/>
    </row>
    <row r="89" spans="2:17" s="8" customFormat="1" ht="15" customHeight="1" x14ac:dyDescent="0.25">
      <c r="B89" s="99">
        <f t="shared" si="7"/>
        <v>44</v>
      </c>
      <c r="C89" s="5" t="s">
        <v>89</v>
      </c>
      <c r="D89" s="13">
        <f>'Nefco Financials'!D99</f>
        <v>0</v>
      </c>
      <c r="E89" s="13">
        <f>'Nefco Financials'!E99</f>
        <v>0</v>
      </c>
      <c r="F89" s="13">
        <f>'Nefco Financials'!F99</f>
        <v>0</v>
      </c>
      <c r="G89" s="9">
        <f>'Nefco Financials'!H99</f>
        <v>0</v>
      </c>
      <c r="H89" s="9">
        <f>'Nefco Financials'!I99</f>
        <v>0</v>
      </c>
      <c r="I89" s="9">
        <f>'Nefco Financials'!J99</f>
        <v>0</v>
      </c>
      <c r="J89" s="9">
        <f>'Nefco Financials'!K99</f>
        <v>0</v>
      </c>
      <c r="K89" s="9">
        <f>'Nefco Financials'!L99</f>
        <v>0</v>
      </c>
      <c r="L89" s="9">
        <f>'Nefco Financials'!M99</f>
        <v>0</v>
      </c>
      <c r="M89" s="319"/>
      <c r="N89" s="4"/>
      <c r="O89" s="4"/>
    </row>
    <row r="90" spans="2:17" s="8" customFormat="1" ht="15" customHeight="1" x14ac:dyDescent="0.25">
      <c r="B90" s="99">
        <f t="shared" si="7"/>
        <v>45</v>
      </c>
      <c r="C90" s="5" t="s">
        <v>40</v>
      </c>
      <c r="D90" s="13">
        <f>'Nefco Financials'!D100</f>
        <v>0</v>
      </c>
      <c r="E90" s="13">
        <f>'Nefco Financials'!E100</f>
        <v>0</v>
      </c>
      <c r="F90" s="13">
        <f>'Nefco Financials'!F100</f>
        <v>0</v>
      </c>
      <c r="G90" s="9">
        <f>'Nefco Financials'!H100</f>
        <v>0</v>
      </c>
      <c r="H90" s="9">
        <f>'Nefco Financials'!I100</f>
        <v>0</v>
      </c>
      <c r="I90" s="9">
        <f>'Nefco Financials'!J100</f>
        <v>0</v>
      </c>
      <c r="J90" s="9">
        <f>'Nefco Financials'!K100</f>
        <v>0</v>
      </c>
      <c r="K90" s="9">
        <f>'Nefco Financials'!L100</f>
        <v>0</v>
      </c>
      <c r="L90" s="9">
        <f>'Nefco Financials'!M100</f>
        <v>0</v>
      </c>
      <c r="M90" s="319"/>
      <c r="N90" s="4"/>
      <c r="O90" s="4"/>
    </row>
    <row r="91" spans="2:17" s="8" customFormat="1" ht="15" customHeight="1" x14ac:dyDescent="0.25">
      <c r="B91" s="99">
        <f t="shared" si="7"/>
        <v>46</v>
      </c>
      <c r="C91" s="5" t="s">
        <v>41</v>
      </c>
      <c r="D91" s="13">
        <f>'Nefco Financials'!D101</f>
        <v>0</v>
      </c>
      <c r="E91" s="13">
        <f>'Nefco Financials'!E101</f>
        <v>0</v>
      </c>
      <c r="F91" s="13">
        <f>'Nefco Financials'!F101</f>
        <v>0</v>
      </c>
      <c r="G91" s="9">
        <f>'Nefco Financials'!H101</f>
        <v>0</v>
      </c>
      <c r="H91" s="9">
        <f>'Nefco Financials'!I101</f>
        <v>0</v>
      </c>
      <c r="I91" s="9">
        <f>'Nefco Financials'!J101</f>
        <v>0</v>
      </c>
      <c r="J91" s="9">
        <f>'Nefco Financials'!K101</f>
        <v>0</v>
      </c>
      <c r="K91" s="9">
        <f>'Nefco Financials'!L101</f>
        <v>0</v>
      </c>
      <c r="L91" s="9">
        <f>'Nefco Financials'!M101</f>
        <v>0</v>
      </c>
      <c r="M91" s="319"/>
      <c r="N91" s="4"/>
      <c r="O91" s="4"/>
    </row>
    <row r="92" spans="2:17" s="8" customFormat="1" ht="15" customHeight="1" x14ac:dyDescent="0.25">
      <c r="B92" s="99">
        <f t="shared" si="7"/>
        <v>47</v>
      </c>
      <c r="C92" s="95" t="s">
        <v>24</v>
      </c>
      <c r="D92" s="18">
        <f>SUM(D88:D91)</f>
        <v>0</v>
      </c>
      <c r="E92" s="18">
        <f t="shared" ref="E92:L92" si="24">SUM(E88:E91)</f>
        <v>0</v>
      </c>
      <c r="F92" s="18">
        <f t="shared" si="24"/>
        <v>0</v>
      </c>
      <c r="G92" s="19">
        <f t="shared" si="24"/>
        <v>0</v>
      </c>
      <c r="H92" s="19">
        <f t="shared" si="24"/>
        <v>0</v>
      </c>
      <c r="I92" s="19">
        <f t="shared" si="24"/>
        <v>0</v>
      </c>
      <c r="J92" s="19">
        <f t="shared" si="24"/>
        <v>0</v>
      </c>
      <c r="K92" s="19">
        <f t="shared" si="24"/>
        <v>0</v>
      </c>
      <c r="L92" s="19">
        <f t="shared" si="24"/>
        <v>0</v>
      </c>
      <c r="M92" s="4"/>
      <c r="N92" s="4"/>
      <c r="O92" s="4"/>
    </row>
    <row r="93" spans="2:17" s="8" customFormat="1" ht="15" customHeight="1" x14ac:dyDescent="0.25">
      <c r="B93" s="99"/>
      <c r="C93" s="5"/>
      <c r="D93" s="16"/>
      <c r="E93" s="16"/>
      <c r="F93" s="16"/>
      <c r="G93" s="17"/>
      <c r="H93" s="17"/>
      <c r="I93" s="17"/>
      <c r="J93" s="17"/>
      <c r="K93" s="17"/>
      <c r="L93" s="17"/>
      <c r="M93" s="4"/>
      <c r="N93" s="4"/>
      <c r="O93" s="4"/>
    </row>
    <row r="94" spans="2:17" s="8" customFormat="1" ht="15" customHeight="1" x14ac:dyDescent="0.25">
      <c r="B94" s="99">
        <v>48</v>
      </c>
      <c r="C94" s="5" t="s">
        <v>26</v>
      </c>
      <c r="D94" s="13">
        <f>'Nefco Financials'!D104</f>
        <v>0</v>
      </c>
      <c r="E94" s="13">
        <f>'Nefco Financials'!E104</f>
        <v>0</v>
      </c>
      <c r="F94" s="13">
        <f>'Nefco Financials'!F104</f>
        <v>0</v>
      </c>
      <c r="G94" s="9" t="e">
        <f>('Nefco Financials'!H104/'Nefco Financials'!H26)*G17</f>
        <v>#DIV/0!</v>
      </c>
      <c r="H94" s="9" t="e">
        <f>('Nefco Financials'!I104/'Nefco Financials'!I26)*H17</f>
        <v>#DIV/0!</v>
      </c>
      <c r="I94" s="9" t="e">
        <f>('Nefco Financials'!J104/'Nefco Financials'!J26)*I17</f>
        <v>#DIV/0!</v>
      </c>
      <c r="J94" s="9" t="e">
        <f>('Nefco Financials'!K104/'Nefco Financials'!K26)*J17</f>
        <v>#DIV/0!</v>
      </c>
      <c r="K94" s="9" t="e">
        <f>('Nefco Financials'!L104/'Nefco Financials'!L26)*K17</f>
        <v>#DIV/0!</v>
      </c>
      <c r="L94" s="9" t="e">
        <f>('Nefco Financials'!M104/'Nefco Financials'!M26)*L17</f>
        <v>#DIV/0!</v>
      </c>
      <c r="M94" s="4" t="s">
        <v>285</v>
      </c>
      <c r="N94" s="4"/>
      <c r="O94" s="4"/>
    </row>
    <row r="95" spans="2:17" s="8" customFormat="1" ht="15" customHeight="1" x14ac:dyDescent="0.25">
      <c r="B95" s="138"/>
      <c r="C95" s="2" t="s">
        <v>237</v>
      </c>
      <c r="D95" s="13">
        <f>'Nefco Financials'!D105</f>
        <v>0</v>
      </c>
      <c r="E95" s="13">
        <f>'Nefco Financials'!E105</f>
        <v>0</v>
      </c>
      <c r="F95" s="13">
        <f>'Nefco Financials'!F105</f>
        <v>0</v>
      </c>
      <c r="G95" s="9" t="e">
        <f>('Nefco Financials'!H105/'Nefco Financials'!H26)*G17</f>
        <v>#DIV/0!</v>
      </c>
      <c r="H95" s="9" t="e">
        <f>('Nefco Financials'!I105/'Nefco Financials'!I26)*H17</f>
        <v>#DIV/0!</v>
      </c>
      <c r="I95" s="9" t="e">
        <f>('Nefco Financials'!J105/'Nefco Financials'!J26)*I17</f>
        <v>#DIV/0!</v>
      </c>
      <c r="J95" s="9" t="e">
        <f>('Nefco Financials'!K105/'Nefco Financials'!K26)*J17</f>
        <v>#DIV/0!</v>
      </c>
      <c r="K95" s="9" t="e">
        <f>('Nefco Financials'!L105/'Nefco Financials'!L26)*K17</f>
        <v>#DIV/0!</v>
      </c>
      <c r="L95" s="9" t="e">
        <f>('Nefco Financials'!M105/'Nefco Financials'!M26)*L17</f>
        <v>#DIV/0!</v>
      </c>
      <c r="M95" s="4" t="s">
        <v>285</v>
      </c>
      <c r="N95" s="4"/>
      <c r="O95" s="4"/>
      <c r="P95" s="161"/>
      <c r="Q95" s="161"/>
    </row>
    <row r="96" spans="2:17" s="8" customFormat="1" ht="15" customHeight="1" x14ac:dyDescent="0.25">
      <c r="B96" s="99">
        <f>1+B94</f>
        <v>49</v>
      </c>
      <c r="C96" s="5" t="s">
        <v>25</v>
      </c>
      <c r="D96" s="13">
        <f>'Nefco Financials'!D106</f>
        <v>0</v>
      </c>
      <c r="E96" s="13">
        <f>'Nefco Financials'!E106</f>
        <v>0</v>
      </c>
      <c r="F96" s="13">
        <f>'Nefco Financials'!F106</f>
        <v>0</v>
      </c>
      <c r="G96" s="9" t="e">
        <f>('Nefco Financials'!H106/SUM('Nefco Financials'!H32:H34))*SUM(G23:G25)</f>
        <v>#DIV/0!</v>
      </c>
      <c r="H96" s="9" t="e">
        <f>('Nefco Financials'!I106/SUM('Nefco Financials'!I32:I34))*SUM(H23:H25)</f>
        <v>#DIV/0!</v>
      </c>
      <c r="I96" s="9" t="e">
        <f>('Nefco Financials'!J106/SUM('Nefco Financials'!J32:J34))*SUM(I23:I25)</f>
        <v>#DIV/0!</v>
      </c>
      <c r="J96" s="9" t="e">
        <f>('Nefco Financials'!K106/SUM('Nefco Financials'!K32:K34))*SUM(J23:J25)</f>
        <v>#DIV/0!</v>
      </c>
      <c r="K96" s="9" t="e">
        <f>('Nefco Financials'!L106/SUM('Nefco Financials'!L32:L34))*SUM(K23:K25)</f>
        <v>#DIV/0!</v>
      </c>
      <c r="L96" s="9" t="e">
        <f>('Nefco Financials'!M106/SUM('Nefco Financials'!M32:M34))*SUM(L23:L25)</f>
        <v>#DIV/0!</v>
      </c>
      <c r="M96" s="4" t="s">
        <v>286</v>
      </c>
      <c r="N96" s="4"/>
      <c r="O96" s="4"/>
    </row>
    <row r="97" spans="2:15" s="8" customFormat="1" ht="15" customHeight="1" x14ac:dyDescent="0.25">
      <c r="B97" s="99">
        <f t="shared" ref="B97" si="25">1+B96</f>
        <v>50</v>
      </c>
      <c r="C97" s="97" t="s">
        <v>98</v>
      </c>
      <c r="D97" s="18">
        <f>SUM(D94:D96)</f>
        <v>0</v>
      </c>
      <c r="E97" s="18">
        <f>SUM(E94:E96)</f>
        <v>0</v>
      </c>
      <c r="F97" s="18">
        <f t="shared" ref="F97:L97" si="26">SUM(F94:F96)</f>
        <v>0</v>
      </c>
      <c r="G97" s="19" t="e">
        <f t="shared" si="26"/>
        <v>#DIV/0!</v>
      </c>
      <c r="H97" s="19" t="e">
        <f t="shared" si="26"/>
        <v>#DIV/0!</v>
      </c>
      <c r="I97" s="19" t="e">
        <f t="shared" si="26"/>
        <v>#DIV/0!</v>
      </c>
      <c r="J97" s="19" t="e">
        <f t="shared" si="26"/>
        <v>#DIV/0!</v>
      </c>
      <c r="K97" s="19" t="e">
        <f t="shared" si="26"/>
        <v>#DIV/0!</v>
      </c>
      <c r="L97" s="19" t="e">
        <f t="shared" si="26"/>
        <v>#DIV/0!</v>
      </c>
      <c r="M97" s="4"/>
      <c r="N97" s="4"/>
      <c r="O97" s="4"/>
    </row>
    <row r="98" spans="2:15" s="8" customFormat="1" ht="15" customHeight="1" x14ac:dyDescent="0.25">
      <c r="B98" s="99"/>
      <c r="C98" s="97"/>
      <c r="D98" s="18"/>
      <c r="E98" s="18"/>
      <c r="F98" s="18"/>
      <c r="G98" s="19"/>
      <c r="H98" s="19"/>
      <c r="I98" s="19"/>
      <c r="J98" s="19"/>
      <c r="K98" s="19"/>
      <c r="L98" s="19"/>
      <c r="M98" s="4"/>
      <c r="N98" s="4"/>
      <c r="O98" s="4"/>
    </row>
    <row r="99" spans="2:15" s="8" customFormat="1" ht="15" customHeight="1" thickBot="1" x14ac:dyDescent="0.3">
      <c r="B99" s="99">
        <f>1+B97</f>
        <v>51</v>
      </c>
      <c r="C99" s="98" t="s">
        <v>97</v>
      </c>
      <c r="D99" s="20">
        <f>D97+D92+D85</f>
        <v>0</v>
      </c>
      <c r="E99" s="20">
        <f t="shared" ref="E99:L99" si="27">E97+E92+E85</f>
        <v>0</v>
      </c>
      <c r="F99" s="20">
        <f t="shared" si="27"/>
        <v>0</v>
      </c>
      <c r="G99" s="21" t="e">
        <f t="shared" si="27"/>
        <v>#DIV/0!</v>
      </c>
      <c r="H99" s="21" t="e">
        <f t="shared" si="27"/>
        <v>#DIV/0!</v>
      </c>
      <c r="I99" s="21" t="e">
        <f t="shared" si="27"/>
        <v>#DIV/0!</v>
      </c>
      <c r="J99" s="21" t="e">
        <f t="shared" si="27"/>
        <v>#DIV/0!</v>
      </c>
      <c r="K99" s="21" t="e">
        <f t="shared" si="27"/>
        <v>#DIV/0!</v>
      </c>
      <c r="L99" s="21" t="e">
        <f t="shared" si="27"/>
        <v>#DIV/0!</v>
      </c>
      <c r="M99" s="4"/>
      <c r="N99" s="4"/>
      <c r="O99" s="4"/>
    </row>
    <row r="100" spans="2:15" s="8" customFormat="1" ht="15" customHeight="1" thickBot="1" x14ac:dyDescent="0.3">
      <c r="B100" s="99"/>
      <c r="C100" s="388"/>
      <c r="D100" s="389"/>
      <c r="E100" s="389"/>
      <c r="F100" s="389"/>
      <c r="G100" s="390"/>
      <c r="H100" s="390"/>
      <c r="I100" s="390"/>
      <c r="J100" s="390"/>
      <c r="K100" s="390"/>
      <c r="L100" s="390"/>
      <c r="M100" s="4"/>
      <c r="N100" s="4"/>
      <c r="O100" s="4"/>
    </row>
    <row r="101" spans="2:15" s="8" customFormat="1" ht="15" customHeight="1" thickBot="1" x14ac:dyDescent="0.3">
      <c r="B101" s="99">
        <f>1+B99</f>
        <v>52</v>
      </c>
      <c r="C101" s="49" t="s">
        <v>27</v>
      </c>
      <c r="D101" s="28">
        <f>D99+D83</f>
        <v>0</v>
      </c>
      <c r="E101" s="28">
        <f t="shared" ref="E101:L101" si="28">E99+E83</f>
        <v>0</v>
      </c>
      <c r="F101" s="28">
        <f t="shared" si="28"/>
        <v>0</v>
      </c>
      <c r="G101" s="29" t="e">
        <f t="shared" si="28"/>
        <v>#DIV/0!</v>
      </c>
      <c r="H101" s="29" t="e">
        <f t="shared" si="28"/>
        <v>#DIV/0!</v>
      </c>
      <c r="I101" s="29" t="e">
        <f t="shared" si="28"/>
        <v>#DIV/0!</v>
      </c>
      <c r="J101" s="29" t="e">
        <f t="shared" si="28"/>
        <v>#DIV/0!</v>
      </c>
      <c r="K101" s="29" t="e">
        <f t="shared" si="28"/>
        <v>#DIV/0!</v>
      </c>
      <c r="L101" s="29" t="e">
        <f t="shared" si="28"/>
        <v>#DIV/0!</v>
      </c>
      <c r="M101" s="4"/>
      <c r="N101" s="4"/>
      <c r="O101" s="4"/>
    </row>
    <row r="102" spans="2:15" s="8" customFormat="1" ht="15" hidden="1" customHeight="1" outlineLevel="1" x14ac:dyDescent="0.25">
      <c r="B102" s="99"/>
      <c r="D102" s="112"/>
      <c r="E102" s="112"/>
      <c r="F102" s="112"/>
      <c r="G102" s="113"/>
      <c r="H102" s="113"/>
      <c r="I102" s="113"/>
      <c r="J102" s="113"/>
      <c r="K102" s="113"/>
      <c r="L102" s="113"/>
      <c r="M102" s="4"/>
      <c r="N102" s="4"/>
      <c r="O102" s="4"/>
    </row>
    <row r="103" spans="2:15" s="8" customFormat="1" ht="15" hidden="1" customHeight="1" outlineLevel="1" x14ac:dyDescent="0.25">
      <c r="B103" s="99"/>
      <c r="C103" s="107" t="s">
        <v>195</v>
      </c>
      <c r="D103" s="114"/>
      <c r="E103" s="114"/>
      <c r="F103" s="114"/>
      <c r="G103" s="115"/>
      <c r="H103" s="115"/>
      <c r="I103" s="115"/>
      <c r="J103" s="115"/>
      <c r="K103" s="115"/>
      <c r="L103" s="115"/>
      <c r="M103" s="116"/>
      <c r="N103" s="116"/>
      <c r="O103" s="4"/>
    </row>
    <row r="104" spans="2:15" s="8" customFormat="1" ht="15" hidden="1" customHeight="1" outlineLevel="1" collapsed="1" x14ac:dyDescent="0.25">
      <c r="B104" s="99">
        <v>53</v>
      </c>
      <c r="C104" s="108" t="s">
        <v>28</v>
      </c>
      <c r="D104" s="117" t="e">
        <f t="shared" ref="D104:L104" si="29">D83/D101</f>
        <v>#DIV/0!</v>
      </c>
      <c r="E104" s="117" t="e">
        <f t="shared" si="29"/>
        <v>#DIV/0!</v>
      </c>
      <c r="F104" s="117" t="e">
        <f t="shared" si="29"/>
        <v>#DIV/0!</v>
      </c>
      <c r="G104" s="118" t="e">
        <f t="shared" si="29"/>
        <v>#DIV/0!</v>
      </c>
      <c r="H104" s="118" t="e">
        <f t="shared" si="29"/>
        <v>#DIV/0!</v>
      </c>
      <c r="I104" s="118" t="e">
        <f t="shared" si="29"/>
        <v>#DIV/0!</v>
      </c>
      <c r="J104" s="118" t="e">
        <f t="shared" si="29"/>
        <v>#DIV/0!</v>
      </c>
      <c r="K104" s="118" t="e">
        <f t="shared" si="29"/>
        <v>#DIV/0!</v>
      </c>
      <c r="L104" s="118" t="e">
        <f t="shared" si="29"/>
        <v>#DIV/0!</v>
      </c>
      <c r="M104" s="4"/>
      <c r="N104" s="4"/>
      <c r="O104" s="4"/>
    </row>
    <row r="105" spans="2:15" s="8" customFormat="1" ht="15" hidden="1" customHeight="1" outlineLevel="1" x14ac:dyDescent="0.25">
      <c r="B105" s="99">
        <f t="shared" ref="B105:B162" si="30">1+B104</f>
        <v>54</v>
      </c>
      <c r="C105" s="108" t="s">
        <v>29</v>
      </c>
      <c r="D105" s="117">
        <f t="shared" ref="D105:L105" si="31">D74-D88-D89-D90-D91</f>
        <v>0</v>
      </c>
      <c r="E105" s="117">
        <f t="shared" si="31"/>
        <v>0</v>
      </c>
      <c r="F105" s="117">
        <f t="shared" si="31"/>
        <v>0</v>
      </c>
      <c r="G105" s="118" t="e">
        <f t="shared" si="31"/>
        <v>#DIV/0!</v>
      </c>
      <c r="H105" s="118" t="e">
        <f t="shared" si="31"/>
        <v>#DIV/0!</v>
      </c>
      <c r="I105" s="118" t="e">
        <f t="shared" si="31"/>
        <v>#DIV/0!</v>
      </c>
      <c r="J105" s="118" t="e">
        <f t="shared" si="31"/>
        <v>#DIV/0!</v>
      </c>
      <c r="K105" s="118" t="e">
        <f t="shared" si="31"/>
        <v>#DIV/0!</v>
      </c>
      <c r="L105" s="118" t="e">
        <f t="shared" si="31"/>
        <v>#DIV/0!</v>
      </c>
      <c r="M105" s="4"/>
      <c r="N105" s="4"/>
      <c r="O105" s="4"/>
    </row>
    <row r="106" spans="2:15" s="8" customFormat="1" ht="15" hidden="1" customHeight="1" outlineLevel="1" x14ac:dyDescent="0.25">
      <c r="B106" s="99">
        <f>1+B163</f>
        <v>56</v>
      </c>
      <c r="C106" s="108" t="s">
        <v>87</v>
      </c>
      <c r="D106" s="117" t="e">
        <f t="shared" ref="D106:L106" si="32">(D71+D74)/(D89+D91+D96)</f>
        <v>#DIV/0!</v>
      </c>
      <c r="E106" s="117" t="e">
        <f t="shared" si="32"/>
        <v>#DIV/0!</v>
      </c>
      <c r="F106" s="117" t="e">
        <f t="shared" si="32"/>
        <v>#DIV/0!</v>
      </c>
      <c r="G106" s="118" t="e">
        <f t="shared" si="32"/>
        <v>#DIV/0!</v>
      </c>
      <c r="H106" s="118" t="e">
        <f t="shared" si="32"/>
        <v>#DIV/0!</v>
      </c>
      <c r="I106" s="118" t="e">
        <f t="shared" si="32"/>
        <v>#DIV/0!</v>
      </c>
      <c r="J106" s="118" t="e">
        <f t="shared" si="32"/>
        <v>#DIV/0!</v>
      </c>
      <c r="K106" s="118" t="e">
        <f t="shared" si="32"/>
        <v>#DIV/0!</v>
      </c>
      <c r="L106" s="118" t="e">
        <f t="shared" si="32"/>
        <v>#DIV/0!</v>
      </c>
      <c r="M106" s="4"/>
      <c r="N106" s="4"/>
      <c r="O106" s="4"/>
    </row>
    <row r="107" spans="2:15" s="8" customFormat="1" ht="15" hidden="1" customHeight="1" outlineLevel="1" x14ac:dyDescent="0.25">
      <c r="B107" s="99">
        <f t="shared" si="30"/>
        <v>57</v>
      </c>
      <c r="C107" s="108" t="s">
        <v>49</v>
      </c>
      <c r="D107" s="117" t="e">
        <f t="shared" ref="D107:L107" si="33">(D71+D74+D70)/(D89+D91+D96)</f>
        <v>#DIV/0!</v>
      </c>
      <c r="E107" s="117" t="e">
        <f t="shared" si="33"/>
        <v>#DIV/0!</v>
      </c>
      <c r="F107" s="117" t="e">
        <f t="shared" si="33"/>
        <v>#DIV/0!</v>
      </c>
      <c r="G107" s="124" t="e">
        <f t="shared" si="33"/>
        <v>#DIV/0!</v>
      </c>
      <c r="H107" s="124" t="e">
        <f t="shared" si="33"/>
        <v>#DIV/0!</v>
      </c>
      <c r="I107" s="124" t="e">
        <f t="shared" si="33"/>
        <v>#DIV/0!</v>
      </c>
      <c r="J107" s="124" t="e">
        <f t="shared" si="33"/>
        <v>#DIV/0!</v>
      </c>
      <c r="K107" s="124" t="e">
        <f t="shared" si="33"/>
        <v>#DIV/0!</v>
      </c>
      <c r="L107" s="124" t="e">
        <f t="shared" si="33"/>
        <v>#DIV/0!</v>
      </c>
      <c r="M107" s="4"/>
      <c r="N107" s="4"/>
      <c r="O107" s="4"/>
    </row>
    <row r="108" spans="2:15" s="8" customFormat="1" ht="15" hidden="1" customHeight="1" outlineLevel="1" x14ac:dyDescent="0.25">
      <c r="B108" s="138"/>
      <c r="C108" s="108" t="s">
        <v>248</v>
      </c>
      <c r="D108" s="150" t="e">
        <f>365/('4. COGS - Cash at hand 0'!D16/'4. COGS - Cash at hand 0'!D69)</f>
        <v>#DIV/0!</v>
      </c>
      <c r="E108" s="150" t="e">
        <f>365/('4. COGS - Cash at hand 0'!E16/'4. COGS - Cash at hand 0'!E69)</f>
        <v>#DIV/0!</v>
      </c>
      <c r="F108" s="150" t="e">
        <f>365/('4. COGS - Cash at hand 0'!F16/'4. COGS - Cash at hand 0'!F69)</f>
        <v>#DIV/0!</v>
      </c>
      <c r="G108" s="151" t="e">
        <f>365/('4. COGS - Cash at hand 0'!G16/'4. COGS - Cash at hand 0'!G69)</f>
        <v>#DIV/0!</v>
      </c>
      <c r="H108" s="151" t="e">
        <f>365/('4. COGS - Cash at hand 0'!H16/'4. COGS - Cash at hand 0'!H69)</f>
        <v>#DIV/0!</v>
      </c>
      <c r="I108" s="151" t="e">
        <f>365/('4. COGS - Cash at hand 0'!I16/'4. COGS - Cash at hand 0'!I69)</f>
        <v>#DIV/0!</v>
      </c>
      <c r="J108" s="151" t="e">
        <f>365/('4. COGS - Cash at hand 0'!J16/'4. COGS - Cash at hand 0'!J69)</f>
        <v>#DIV/0!</v>
      </c>
      <c r="K108" s="151" t="e">
        <f>365/('4. COGS - Cash at hand 0'!K16/'4. COGS - Cash at hand 0'!K69)</f>
        <v>#DIV/0!</v>
      </c>
      <c r="L108" s="151" t="e">
        <f>365/('4. COGS - Cash at hand 0'!L16/'4. COGS - Cash at hand 0'!L69)</f>
        <v>#DIV/0!</v>
      </c>
      <c r="M108" s="4"/>
      <c r="N108" s="4"/>
      <c r="O108" s="4"/>
    </row>
    <row r="109" spans="2:15" s="8" customFormat="1" ht="15" hidden="1" customHeight="1" outlineLevel="1" x14ac:dyDescent="0.25">
      <c r="B109" s="138"/>
      <c r="C109" s="108" t="s">
        <v>249</v>
      </c>
      <c r="D109" s="150" t="e">
        <f>365/(('4. COGS - Cash at hand 0'!D17+'4. COGS - Cash at hand 0'!D23+'4. COGS - Cash at hand 0'!D24+'4. COGS - Cash at hand 0'!D25)/'4. COGS - Cash at hand 0'!D95)</f>
        <v>#DIV/0!</v>
      </c>
      <c r="E109" s="150" t="e">
        <f>365/(('4. COGS - Cash at hand 0'!E17+'4. COGS - Cash at hand 0'!E23+'4. COGS - Cash at hand 0'!E24+'4. COGS - Cash at hand 0'!E25)/'4. COGS - Cash at hand 0'!E95)</f>
        <v>#DIV/0!</v>
      </c>
      <c r="F109" s="150" t="e">
        <f>365/(('4. COGS - Cash at hand 0'!F17+'4. COGS - Cash at hand 0'!F23+'4. COGS - Cash at hand 0'!F24+'4. COGS - Cash at hand 0'!F25)/'4. COGS - Cash at hand 0'!F95)</f>
        <v>#DIV/0!</v>
      </c>
      <c r="G109" s="151" t="e">
        <f>365/(('4. COGS - Cash at hand 0'!G17+'4. COGS - Cash at hand 0'!G23+'4. COGS - Cash at hand 0'!G24+'4. COGS - Cash at hand 0'!G25)/'4. COGS - Cash at hand 0'!G95)</f>
        <v>#DIV/0!</v>
      </c>
      <c r="H109" s="151" t="e">
        <f>365/(('4. COGS - Cash at hand 0'!H17+'4. COGS - Cash at hand 0'!H23+'4. COGS - Cash at hand 0'!H24+'4. COGS - Cash at hand 0'!H25)/'4. COGS - Cash at hand 0'!H95)</f>
        <v>#DIV/0!</v>
      </c>
      <c r="I109" s="151" t="e">
        <f>365/(('4. COGS - Cash at hand 0'!I17+'4. COGS - Cash at hand 0'!I23+'4. COGS - Cash at hand 0'!I24+'4. COGS - Cash at hand 0'!I25)/'4. COGS - Cash at hand 0'!I95)</f>
        <v>#DIV/0!</v>
      </c>
      <c r="J109" s="151" t="e">
        <f>365/(('4. COGS - Cash at hand 0'!J17+'4. COGS - Cash at hand 0'!J23+'4. COGS - Cash at hand 0'!J24+'4. COGS - Cash at hand 0'!J25)/'4. COGS - Cash at hand 0'!J95)</f>
        <v>#DIV/0!</v>
      </c>
      <c r="K109" s="151" t="e">
        <f>365/(('4. COGS - Cash at hand 0'!K17+'4. COGS - Cash at hand 0'!K23+'4. COGS - Cash at hand 0'!K24+'4. COGS - Cash at hand 0'!K25)/'4. COGS - Cash at hand 0'!K95)</f>
        <v>#DIV/0!</v>
      </c>
      <c r="L109" s="151" t="e">
        <f>365/(('4. COGS - Cash at hand 0'!L17+'4. COGS - Cash at hand 0'!L23+'4. COGS - Cash at hand 0'!L24+'4. COGS - Cash at hand 0'!L25)/'4. COGS - Cash at hand 0'!L95)</f>
        <v>#DIV/0!</v>
      </c>
      <c r="M109" s="4"/>
      <c r="N109" s="4"/>
      <c r="O109" s="4"/>
    </row>
    <row r="110" spans="2:15" s="8" customFormat="1" ht="15" hidden="1" customHeight="1" outlineLevel="1" x14ac:dyDescent="0.25">
      <c r="B110" s="138"/>
      <c r="C110" s="108" t="s">
        <v>250</v>
      </c>
      <c r="D110" s="150" t="e">
        <f>365/('4. COGS - Cash at hand 0'!D17/'4. COGS - Cash at hand 0'!D70)</f>
        <v>#DIV/0!</v>
      </c>
      <c r="E110" s="150" t="e">
        <f>365/('4. COGS - Cash at hand 0'!E17/'4. COGS - Cash at hand 0'!E70)</f>
        <v>#DIV/0!</v>
      </c>
      <c r="F110" s="150" t="e">
        <f>365/('4. COGS - Cash at hand 0'!F17/'4. COGS - Cash at hand 0'!F70)</f>
        <v>#DIV/0!</v>
      </c>
      <c r="G110" s="151" t="e">
        <f>365/('4. COGS - Cash at hand 0'!G17/'4. COGS - Cash at hand 0'!G70)</f>
        <v>#DIV/0!</v>
      </c>
      <c r="H110" s="151" t="e">
        <f>365/('4. COGS - Cash at hand 0'!H17/'4. COGS - Cash at hand 0'!H70)</f>
        <v>#DIV/0!</v>
      </c>
      <c r="I110" s="151" t="e">
        <f>365/('4. COGS - Cash at hand 0'!I17/'4. COGS - Cash at hand 0'!I70)</f>
        <v>#DIV/0!</v>
      </c>
      <c r="J110" s="151" t="e">
        <f>365/('4. COGS - Cash at hand 0'!J17/'4. COGS - Cash at hand 0'!J70)</f>
        <v>#DIV/0!</v>
      </c>
      <c r="K110" s="151" t="e">
        <f>365/('4. COGS - Cash at hand 0'!K17/'4. COGS - Cash at hand 0'!K70)</f>
        <v>#DIV/0!</v>
      </c>
      <c r="L110" s="151" t="e">
        <f>365/('4. COGS - Cash at hand 0'!L17/'4. COGS - Cash at hand 0'!L70)</f>
        <v>#DIV/0!</v>
      </c>
      <c r="M110" s="4"/>
      <c r="N110" s="4"/>
      <c r="O110" s="4"/>
    </row>
    <row r="111" spans="2:15" s="8" customFormat="1" ht="15" hidden="1" customHeight="1" outlineLevel="1" x14ac:dyDescent="0.25">
      <c r="B111" s="138"/>
      <c r="C111" s="108" t="s">
        <v>244</v>
      </c>
      <c r="D111" s="150">
        <f t="shared" ref="D111:L111" si="34">D71+D69+D70-D95-D96</f>
        <v>0</v>
      </c>
      <c r="E111" s="150">
        <f t="shared" si="34"/>
        <v>0</v>
      </c>
      <c r="F111" s="150">
        <f t="shared" si="34"/>
        <v>0</v>
      </c>
      <c r="G111" s="151" t="e">
        <f t="shared" si="34"/>
        <v>#DIV/0!</v>
      </c>
      <c r="H111" s="151" t="e">
        <f t="shared" si="34"/>
        <v>#DIV/0!</v>
      </c>
      <c r="I111" s="151" t="e">
        <f t="shared" si="34"/>
        <v>#DIV/0!</v>
      </c>
      <c r="J111" s="151" t="e">
        <f t="shared" si="34"/>
        <v>#DIV/0!</v>
      </c>
      <c r="K111" s="151" t="e">
        <f t="shared" si="34"/>
        <v>#DIV/0!</v>
      </c>
      <c r="L111" s="151" t="e">
        <f t="shared" si="34"/>
        <v>#DIV/0!</v>
      </c>
      <c r="M111" s="4"/>
      <c r="N111" s="4"/>
      <c r="O111" s="4"/>
    </row>
    <row r="112" spans="2:15" s="8" customFormat="1" ht="15" hidden="1" customHeight="1" outlineLevel="1" x14ac:dyDescent="0.25">
      <c r="B112" s="138"/>
      <c r="C112" s="119" t="s">
        <v>243</v>
      </c>
      <c r="D112" s="142" t="e">
        <f t="shared" ref="D112:L112" si="35">D111/D16</f>
        <v>#DIV/0!</v>
      </c>
      <c r="E112" s="142" t="e">
        <f t="shared" si="35"/>
        <v>#DIV/0!</v>
      </c>
      <c r="F112" s="142" t="e">
        <f t="shared" si="35"/>
        <v>#DIV/0!</v>
      </c>
      <c r="G112" s="143" t="e">
        <f t="shared" si="35"/>
        <v>#DIV/0!</v>
      </c>
      <c r="H112" s="143" t="e">
        <f t="shared" si="35"/>
        <v>#DIV/0!</v>
      </c>
      <c r="I112" s="143" t="e">
        <f t="shared" si="35"/>
        <v>#DIV/0!</v>
      </c>
      <c r="J112" s="143" t="e">
        <f t="shared" si="35"/>
        <v>#DIV/0!</v>
      </c>
      <c r="K112" s="143" t="e">
        <f t="shared" si="35"/>
        <v>#DIV/0!</v>
      </c>
      <c r="L112" s="143" t="e">
        <f t="shared" si="35"/>
        <v>#DIV/0!</v>
      </c>
      <c r="M112" s="4"/>
      <c r="N112" s="4"/>
      <c r="O112" s="4"/>
    </row>
    <row r="113" spans="2:17" s="8" customFormat="1" ht="15" hidden="1" customHeight="1" outlineLevel="1" x14ac:dyDescent="0.25">
      <c r="B113" s="99"/>
      <c r="C113" s="51"/>
      <c r="D113" s="122"/>
      <c r="E113" s="122"/>
      <c r="F113" s="122"/>
      <c r="G113" s="122"/>
      <c r="H113" s="122"/>
      <c r="I113" s="122"/>
      <c r="J113" s="122"/>
      <c r="K113" s="122"/>
      <c r="L113" s="122"/>
      <c r="M113" s="4"/>
      <c r="N113" s="4"/>
      <c r="O113" s="4"/>
    </row>
    <row r="114" spans="2:17" s="8" customFormat="1" ht="15" customHeight="1" collapsed="1" x14ac:dyDescent="0.25">
      <c r="B114" s="99"/>
      <c r="C114" s="51"/>
      <c r="D114" s="51"/>
      <c r="E114" s="51"/>
      <c r="F114" s="51"/>
      <c r="G114" s="51"/>
      <c r="H114" s="51"/>
      <c r="I114" s="51"/>
      <c r="J114" s="51"/>
      <c r="K114" s="51"/>
      <c r="L114" s="51"/>
      <c r="M114" s="4"/>
      <c r="N114" s="4"/>
      <c r="O114" s="4"/>
      <c r="P114" s="162"/>
      <c r="Q114" s="162"/>
    </row>
    <row r="115" spans="2:17" s="8" customFormat="1" ht="15" customHeight="1" x14ac:dyDescent="0.25">
      <c r="B115" s="99"/>
      <c r="C115" s="104" t="s">
        <v>32</v>
      </c>
      <c r="D115" s="104"/>
      <c r="E115" s="104"/>
      <c r="F115" s="104"/>
      <c r="G115" s="104"/>
      <c r="H115" s="104"/>
      <c r="I115" s="104"/>
      <c r="J115" s="104"/>
      <c r="K115" s="104"/>
      <c r="L115" s="104"/>
      <c r="M115" s="4"/>
      <c r="N115" s="4"/>
      <c r="O115" s="4"/>
      <c r="Q115" s="162"/>
    </row>
    <row r="116" spans="2:17" s="8" customFormat="1" ht="15" customHeight="1" x14ac:dyDescent="0.25">
      <c r="B116" s="99"/>
      <c r="C116" s="101" t="s">
        <v>220</v>
      </c>
      <c r="D116" s="171">
        <f>'Nefco Financials'!D$18</f>
        <v>2021</v>
      </c>
      <c r="E116" s="171">
        <f>'Nefco Financials'!E$18</f>
        <v>2022</v>
      </c>
      <c r="F116" s="171">
        <f>'Nefco Financials'!F$18</f>
        <v>2023</v>
      </c>
      <c r="G116" s="171">
        <f>'Nefco Financials'!H$18</f>
        <v>2024</v>
      </c>
      <c r="H116" s="171">
        <f>'Nefco Financials'!I$18</f>
        <v>2025</v>
      </c>
      <c r="I116" s="171">
        <f>'Nefco Financials'!J$18</f>
        <v>2026</v>
      </c>
      <c r="J116" s="171">
        <f>'Nefco Financials'!K$18</f>
        <v>2027</v>
      </c>
      <c r="K116" s="171">
        <f>'Nefco Financials'!L$18</f>
        <v>2028</v>
      </c>
      <c r="L116" s="171">
        <f>'Nefco Financials'!M$18</f>
        <v>2029</v>
      </c>
      <c r="M116" s="4"/>
      <c r="N116" s="4"/>
      <c r="O116" s="4"/>
      <c r="Q116" s="162"/>
    </row>
    <row r="117" spans="2:17" s="8" customFormat="1" ht="15" customHeight="1" x14ac:dyDescent="0.25">
      <c r="B117" s="99"/>
      <c r="C117" s="103"/>
      <c r="D117" s="102" t="s">
        <v>12</v>
      </c>
      <c r="E117" s="102" t="s">
        <v>12</v>
      </c>
      <c r="F117" s="102" t="s">
        <v>12</v>
      </c>
      <c r="G117" s="102" t="s">
        <v>13</v>
      </c>
      <c r="H117" s="102" t="s">
        <v>13</v>
      </c>
      <c r="I117" s="102" t="s">
        <v>13</v>
      </c>
      <c r="J117" s="102" t="s">
        <v>13</v>
      </c>
      <c r="K117" s="102" t="s">
        <v>13</v>
      </c>
      <c r="L117" s="102" t="s">
        <v>13</v>
      </c>
      <c r="M117" s="4"/>
      <c r="N117" s="4"/>
      <c r="O117" s="4"/>
    </row>
    <row r="118" spans="2:17" s="8" customFormat="1" ht="15" customHeight="1" x14ac:dyDescent="0.25">
      <c r="B118" s="99"/>
      <c r="C118" s="94" t="s">
        <v>47</v>
      </c>
      <c r="D118" s="31"/>
      <c r="E118" s="31"/>
      <c r="F118" s="31"/>
      <c r="G118" s="32"/>
      <c r="H118" s="32"/>
      <c r="I118" s="32"/>
      <c r="J118" s="32"/>
      <c r="K118" s="32"/>
      <c r="L118" s="32"/>
      <c r="M118" s="4"/>
      <c r="N118" s="4"/>
      <c r="O118" s="4"/>
    </row>
    <row r="119" spans="2:17" s="8" customFormat="1" ht="15" customHeight="1" x14ac:dyDescent="0.25">
      <c r="B119" s="99">
        <v>58</v>
      </c>
      <c r="C119" s="5" t="s">
        <v>10</v>
      </c>
      <c r="D119" s="13">
        <f t="shared" ref="D119:L119" si="36">D26</f>
        <v>0</v>
      </c>
      <c r="E119" s="13">
        <f t="shared" si="36"/>
        <v>0</v>
      </c>
      <c r="F119" s="13">
        <f t="shared" si="36"/>
        <v>0</v>
      </c>
      <c r="G119" s="9" t="e">
        <f t="shared" si="36"/>
        <v>#DIV/0!</v>
      </c>
      <c r="H119" s="9" t="e">
        <f t="shared" si="36"/>
        <v>#DIV/0!</v>
      </c>
      <c r="I119" s="9" t="e">
        <f t="shared" si="36"/>
        <v>#DIV/0!</v>
      </c>
      <c r="J119" s="9" t="e">
        <f t="shared" si="36"/>
        <v>#DIV/0!</v>
      </c>
      <c r="K119" s="9" t="e">
        <f t="shared" si="36"/>
        <v>#DIV/0!</v>
      </c>
      <c r="L119" s="9" t="e">
        <f t="shared" si="36"/>
        <v>#DIV/0!</v>
      </c>
      <c r="M119" s="4"/>
      <c r="N119" s="4"/>
      <c r="O119" s="4"/>
    </row>
    <row r="120" spans="2:17" s="8" customFormat="1" ht="15" customHeight="1" x14ac:dyDescent="0.25">
      <c r="B120" s="99">
        <f t="shared" si="30"/>
        <v>59</v>
      </c>
      <c r="C120" s="5" t="s">
        <v>344</v>
      </c>
      <c r="D120" s="13">
        <f>'Nefco Financials'!D131</f>
        <v>0</v>
      </c>
      <c r="E120" s="13">
        <f>'Nefco Financials'!E131</f>
        <v>0</v>
      </c>
      <c r="F120" s="13">
        <f>'Nefco Financials'!F131</f>
        <v>0</v>
      </c>
      <c r="G120" s="9" t="e">
        <f t="shared" ref="G120:L120" si="37">SUM(F69:F71)-SUM(G69:G71)+SUM(G94:G96)-SUM(F94:F96)</f>
        <v>#DIV/0!</v>
      </c>
      <c r="H120" s="9" t="e">
        <f t="shared" si="37"/>
        <v>#DIV/0!</v>
      </c>
      <c r="I120" s="9" t="e">
        <f t="shared" si="37"/>
        <v>#DIV/0!</v>
      </c>
      <c r="J120" s="9" t="e">
        <f t="shared" si="37"/>
        <v>#DIV/0!</v>
      </c>
      <c r="K120" s="9" t="e">
        <f t="shared" si="37"/>
        <v>#DIV/0!</v>
      </c>
      <c r="L120" s="9" t="e">
        <f t="shared" si="37"/>
        <v>#DIV/0!</v>
      </c>
      <c r="M120" s="111"/>
      <c r="N120" s="4"/>
      <c r="O120" s="4"/>
    </row>
    <row r="121" spans="2:17" s="8" customFormat="1" ht="15" customHeight="1" x14ac:dyDescent="0.25">
      <c r="B121" s="99">
        <f t="shared" si="30"/>
        <v>60</v>
      </c>
      <c r="C121" s="5" t="s">
        <v>31</v>
      </c>
      <c r="D121" s="13">
        <v>1.6189514129687554</v>
      </c>
      <c r="E121" s="13">
        <v>-26.194875897759989</v>
      </c>
      <c r="F121" s="13">
        <v>-95.891137619274133</v>
      </c>
      <c r="G121" s="9">
        <f>G38</f>
        <v>0</v>
      </c>
      <c r="H121" s="9">
        <f>H38</f>
        <v>0</v>
      </c>
      <c r="I121" s="9"/>
      <c r="J121" s="9">
        <f>J38</f>
        <v>0</v>
      </c>
      <c r="K121" s="9">
        <f>K38</f>
        <v>0</v>
      </c>
      <c r="L121" s="9">
        <f>L38</f>
        <v>0</v>
      </c>
      <c r="M121" s="111"/>
      <c r="N121" s="4"/>
      <c r="O121" s="4"/>
    </row>
    <row r="122" spans="2:17" s="8" customFormat="1" ht="15" customHeight="1" x14ac:dyDescent="0.25">
      <c r="B122" s="99" t="e">
        <f>1+#REF!</f>
        <v>#REF!</v>
      </c>
      <c r="C122" s="50" t="s">
        <v>70</v>
      </c>
      <c r="D122" s="33">
        <f t="shared" ref="D122:L122" si="38">SUM(D119:D121)</f>
        <v>1.6189514129687554</v>
      </c>
      <c r="E122" s="33">
        <f t="shared" si="38"/>
        <v>-26.194875897759989</v>
      </c>
      <c r="F122" s="33">
        <f t="shared" si="38"/>
        <v>-95.891137619274133</v>
      </c>
      <c r="G122" s="34" t="e">
        <f t="shared" si="38"/>
        <v>#DIV/0!</v>
      </c>
      <c r="H122" s="34" t="e">
        <f t="shared" si="38"/>
        <v>#DIV/0!</v>
      </c>
      <c r="I122" s="34" t="e">
        <f t="shared" si="38"/>
        <v>#DIV/0!</v>
      </c>
      <c r="J122" s="34" t="e">
        <f t="shared" si="38"/>
        <v>#DIV/0!</v>
      </c>
      <c r="K122" s="34" t="e">
        <f t="shared" si="38"/>
        <v>#DIV/0!</v>
      </c>
      <c r="L122" s="34" t="e">
        <f t="shared" si="38"/>
        <v>#DIV/0!</v>
      </c>
      <c r="M122" s="4"/>
      <c r="N122" s="4"/>
      <c r="O122" s="4"/>
    </row>
    <row r="123" spans="2:17" s="8" customFormat="1" ht="15" customHeight="1" x14ac:dyDescent="0.25">
      <c r="B123" s="99"/>
      <c r="C123" s="51"/>
      <c r="D123" s="16"/>
      <c r="E123" s="16"/>
      <c r="F123" s="16"/>
      <c r="G123" s="17"/>
      <c r="H123" s="17"/>
      <c r="I123" s="17"/>
      <c r="J123" s="17"/>
      <c r="K123" s="17"/>
      <c r="L123" s="17"/>
      <c r="M123" s="4"/>
      <c r="N123" s="4"/>
      <c r="O123" s="4"/>
    </row>
    <row r="124" spans="2:17" s="8" customFormat="1" ht="15" customHeight="1" x14ac:dyDescent="0.25">
      <c r="B124" s="99"/>
      <c r="C124" s="94" t="s">
        <v>46</v>
      </c>
      <c r="D124" s="16"/>
      <c r="E124" s="16"/>
      <c r="F124" s="16"/>
      <c r="G124" s="17"/>
      <c r="H124" s="17"/>
      <c r="I124" s="17"/>
      <c r="J124" s="17"/>
      <c r="K124" s="17"/>
      <c r="L124" s="17"/>
      <c r="M124" s="4"/>
      <c r="N124" s="4"/>
      <c r="O124" s="4"/>
    </row>
    <row r="125" spans="2:17" s="8" customFormat="1" ht="15" customHeight="1" x14ac:dyDescent="0.25">
      <c r="B125" s="99">
        <v>63</v>
      </c>
      <c r="C125" s="5" t="s">
        <v>356</v>
      </c>
      <c r="D125" s="13">
        <f>'Nefco Financials'!D137</f>
        <v>0</v>
      </c>
      <c r="E125" s="13">
        <f>'Nefco Financials'!E137</f>
        <v>0</v>
      </c>
      <c r="F125" s="13">
        <f>'Nefco Financials'!F137</f>
        <v>0</v>
      </c>
      <c r="G125" s="9">
        <f>'Nefco Financials'!H137</f>
        <v>0</v>
      </c>
      <c r="H125" s="9">
        <f>'Nefco Financials'!I137</f>
        <v>0</v>
      </c>
      <c r="I125" s="9">
        <f>'Nefco Financials'!J137</f>
        <v>0</v>
      </c>
      <c r="J125" s="9">
        <f>'Nefco Financials'!K137</f>
        <v>0</v>
      </c>
      <c r="K125" s="9">
        <f>'Nefco Financials'!L137</f>
        <v>0</v>
      </c>
      <c r="L125" s="9">
        <f>'Nefco Financials'!M137</f>
        <v>0</v>
      </c>
      <c r="M125" s="4"/>
      <c r="N125" s="4"/>
      <c r="O125" s="4"/>
    </row>
    <row r="126" spans="2:17" s="8" customFormat="1" ht="15" customHeight="1" x14ac:dyDescent="0.25">
      <c r="B126" s="99"/>
      <c r="C126" s="5" t="s">
        <v>357</v>
      </c>
      <c r="D126" s="13">
        <f>'Nefco Financials'!D138</f>
        <v>0</v>
      </c>
      <c r="E126" s="13">
        <f>'Nefco Financials'!E138</f>
        <v>0</v>
      </c>
      <c r="F126" s="13">
        <f>'Nefco Financials'!F138</f>
        <v>0</v>
      </c>
      <c r="G126" s="9">
        <f>'Nefco Financials'!H138</f>
        <v>0</v>
      </c>
      <c r="H126" s="9">
        <f>'Nefco Financials'!I138</f>
        <v>0</v>
      </c>
      <c r="I126" s="9">
        <f>'Nefco Financials'!J138</f>
        <v>0</v>
      </c>
      <c r="J126" s="9">
        <f>'Nefco Financials'!K138</f>
        <v>0</v>
      </c>
      <c r="K126" s="9">
        <f>'Nefco Financials'!L138</f>
        <v>0</v>
      </c>
      <c r="L126" s="9">
        <f>'Nefco Financials'!M138</f>
        <v>0</v>
      </c>
      <c r="M126" s="4"/>
      <c r="N126" s="4"/>
      <c r="O126" s="4"/>
    </row>
    <row r="127" spans="2:17" s="8" customFormat="1" ht="15" customHeight="1" x14ac:dyDescent="0.25">
      <c r="B127" s="99" t="e">
        <f>1+#REF!</f>
        <v>#REF!</v>
      </c>
      <c r="C127" s="50" t="s">
        <v>71</v>
      </c>
      <c r="D127" s="33">
        <f t="shared" ref="D127:L127" si="39">SUM(D125:D125)</f>
        <v>0</v>
      </c>
      <c r="E127" s="33">
        <f t="shared" si="39"/>
        <v>0</v>
      </c>
      <c r="F127" s="33">
        <f t="shared" si="39"/>
        <v>0</v>
      </c>
      <c r="G127" s="34">
        <f t="shared" si="39"/>
        <v>0</v>
      </c>
      <c r="H127" s="34">
        <f t="shared" si="39"/>
        <v>0</v>
      </c>
      <c r="I127" s="34">
        <f t="shared" si="39"/>
        <v>0</v>
      </c>
      <c r="J127" s="34">
        <f t="shared" si="39"/>
        <v>0</v>
      </c>
      <c r="K127" s="34">
        <f t="shared" si="39"/>
        <v>0</v>
      </c>
      <c r="L127" s="34">
        <f t="shared" si="39"/>
        <v>0</v>
      </c>
      <c r="M127" s="4"/>
      <c r="N127" s="4"/>
      <c r="O127" s="4"/>
    </row>
    <row r="128" spans="2:17" s="8" customFormat="1" ht="15" customHeight="1" x14ac:dyDescent="0.25">
      <c r="B128" s="99" t="e">
        <f t="shared" si="30"/>
        <v>#REF!</v>
      </c>
      <c r="C128" s="50" t="s">
        <v>38</v>
      </c>
      <c r="D128" s="33">
        <f>D127+D122</f>
        <v>1.6189514129687554</v>
      </c>
      <c r="E128" s="33">
        <f>E127+E122</f>
        <v>-26.194875897759989</v>
      </c>
      <c r="F128" s="33">
        <f>F127+F122</f>
        <v>-95.891137619274133</v>
      </c>
      <c r="G128" s="34" t="e">
        <f>G127+G122</f>
        <v>#DIV/0!</v>
      </c>
      <c r="H128" s="34" t="e">
        <f t="shared" ref="H128:L128" si="40">H127+H122</f>
        <v>#DIV/0!</v>
      </c>
      <c r="I128" s="34" t="e">
        <f t="shared" si="40"/>
        <v>#DIV/0!</v>
      </c>
      <c r="J128" s="34" t="e">
        <f t="shared" si="40"/>
        <v>#DIV/0!</v>
      </c>
      <c r="K128" s="34" t="e">
        <f t="shared" si="40"/>
        <v>#DIV/0!</v>
      </c>
      <c r="L128" s="34" t="e">
        <f t="shared" si="40"/>
        <v>#DIV/0!</v>
      </c>
      <c r="M128" s="4"/>
      <c r="N128" s="4"/>
      <c r="O128" s="4"/>
    </row>
    <row r="129" spans="2:15" s="8" customFormat="1" ht="15" customHeight="1" x14ac:dyDescent="0.25">
      <c r="B129" s="99"/>
      <c r="C129" s="51"/>
      <c r="D129" s="16"/>
      <c r="E129" s="16"/>
      <c r="F129" s="16"/>
      <c r="G129" s="17"/>
      <c r="H129" s="17"/>
      <c r="I129" s="17"/>
      <c r="J129" s="17"/>
      <c r="K129" s="17"/>
      <c r="L129" s="17"/>
      <c r="M129" s="4"/>
      <c r="N129" s="4"/>
      <c r="O129" s="4"/>
    </row>
    <row r="130" spans="2:15" s="8" customFormat="1" ht="15" customHeight="1" x14ac:dyDescent="0.25">
      <c r="B130" s="99"/>
      <c r="C130" s="94" t="s">
        <v>45</v>
      </c>
      <c r="D130" s="16"/>
      <c r="E130" s="16"/>
      <c r="F130" s="16"/>
      <c r="G130" s="17"/>
      <c r="H130" s="17"/>
      <c r="I130" s="17"/>
      <c r="J130" s="17"/>
      <c r="K130" s="17"/>
      <c r="L130" s="17"/>
      <c r="M130" s="4"/>
      <c r="N130" s="4"/>
      <c r="O130" s="4"/>
    </row>
    <row r="131" spans="2:15" s="8" customFormat="1" ht="15" customHeight="1" x14ac:dyDescent="0.25">
      <c r="B131" s="99">
        <v>67</v>
      </c>
      <c r="C131" s="5" t="s">
        <v>99</v>
      </c>
      <c r="D131" s="13">
        <f>'Nefco Financials'!D144</f>
        <v>0</v>
      </c>
      <c r="E131" s="13">
        <f>'Nefco Financials'!E144</f>
        <v>0</v>
      </c>
      <c r="F131" s="13">
        <f>'Nefco Financials'!F144</f>
        <v>0</v>
      </c>
      <c r="G131" s="9">
        <f>'Nefco Financials'!H144</f>
        <v>0</v>
      </c>
      <c r="H131" s="9">
        <f>'Nefco Financials'!I144</f>
        <v>0</v>
      </c>
      <c r="I131" s="9">
        <f>'Nefco Financials'!J144</f>
        <v>0</v>
      </c>
      <c r="J131" s="9">
        <f>'Nefco Financials'!K144</f>
        <v>0</v>
      </c>
      <c r="K131" s="9">
        <f>'Nefco Financials'!L144</f>
        <v>0</v>
      </c>
      <c r="L131" s="9">
        <f>'Nefco Financials'!M144</f>
        <v>0</v>
      </c>
      <c r="M131" s="4"/>
      <c r="N131" s="4"/>
      <c r="O131" s="4"/>
    </row>
    <row r="132" spans="2:15" s="8" customFormat="1" ht="15" customHeight="1" x14ac:dyDescent="0.25">
      <c r="B132" s="99"/>
      <c r="C132" s="5" t="s">
        <v>345</v>
      </c>
      <c r="D132" s="13">
        <f>'Nefco Financials'!D145</f>
        <v>0</v>
      </c>
      <c r="E132" s="13">
        <f>'Nefco Financials'!E145</f>
        <v>0</v>
      </c>
      <c r="F132" s="13">
        <f>'Nefco Financials'!F145</f>
        <v>0</v>
      </c>
      <c r="G132" s="9">
        <f>'Nefco Financials'!H145</f>
        <v>0</v>
      </c>
      <c r="H132" s="9">
        <f>'Nefco Financials'!I145</f>
        <v>0</v>
      </c>
      <c r="I132" s="9">
        <f>'Nefco Financials'!J145</f>
        <v>0</v>
      </c>
      <c r="J132" s="9">
        <f>'Nefco Financials'!K145</f>
        <v>0</v>
      </c>
      <c r="K132" s="9">
        <f>'Nefco Financials'!L145</f>
        <v>0</v>
      </c>
      <c r="L132" s="9">
        <f>'Nefco Financials'!M145</f>
        <v>0</v>
      </c>
      <c r="M132" s="4"/>
      <c r="N132" s="4"/>
      <c r="O132" s="4"/>
    </row>
    <row r="133" spans="2:15" s="8" customFormat="1" ht="15" customHeight="1" x14ac:dyDescent="0.25">
      <c r="B133" s="99"/>
      <c r="C133" s="5"/>
      <c r="D133" s="13"/>
      <c r="E133" s="13"/>
      <c r="F133" s="13"/>
      <c r="G133" s="9"/>
      <c r="H133" s="9"/>
      <c r="I133" s="9"/>
      <c r="J133" s="9"/>
      <c r="K133" s="9"/>
      <c r="L133" s="9"/>
      <c r="M133" s="4"/>
      <c r="N133" s="4"/>
      <c r="O133" s="4"/>
    </row>
    <row r="134" spans="2:15" s="8" customFormat="1" ht="15" customHeight="1" x14ac:dyDescent="0.25">
      <c r="B134" s="99">
        <v>69</v>
      </c>
      <c r="C134" s="5" t="s">
        <v>96</v>
      </c>
      <c r="D134" s="13">
        <f>'Nefco Financials'!D147</f>
        <v>0</v>
      </c>
      <c r="E134" s="13">
        <f>'Nefco Financials'!E147</f>
        <v>0</v>
      </c>
      <c r="F134" s="13">
        <f>'Nefco Financials'!F147</f>
        <v>0</v>
      </c>
      <c r="G134" s="9">
        <f>'Nefco Financials'!H147</f>
        <v>0</v>
      </c>
      <c r="H134" s="9">
        <f>'Nefco Financials'!I147</f>
        <v>0</v>
      </c>
      <c r="I134" s="9">
        <f>'Nefco Financials'!J147</f>
        <v>0</v>
      </c>
      <c r="J134" s="9">
        <f>'Nefco Financials'!K147</f>
        <v>0</v>
      </c>
      <c r="K134" s="9">
        <f>'Nefco Financials'!L147</f>
        <v>0</v>
      </c>
      <c r="L134" s="9">
        <f>'Nefco Financials'!M147</f>
        <v>0</v>
      </c>
      <c r="M134" s="4"/>
      <c r="N134" s="4"/>
      <c r="O134" s="4"/>
    </row>
    <row r="135" spans="2:15" s="8" customFormat="1" ht="15" customHeight="1" x14ac:dyDescent="0.25">
      <c r="B135" s="99"/>
      <c r="C135" s="5"/>
      <c r="D135" s="13"/>
      <c r="E135" s="13"/>
      <c r="F135" s="13"/>
      <c r="G135" s="9"/>
      <c r="H135" s="9"/>
      <c r="I135" s="9"/>
      <c r="J135" s="9"/>
      <c r="K135" s="9"/>
      <c r="L135" s="9"/>
      <c r="M135" s="4"/>
      <c r="N135" s="4"/>
      <c r="O135" s="4"/>
    </row>
    <row r="136" spans="2:15" s="8" customFormat="1" ht="15" customHeight="1" x14ac:dyDescent="0.25">
      <c r="B136" s="99">
        <v>70</v>
      </c>
      <c r="C136" s="5" t="s">
        <v>33</v>
      </c>
      <c r="D136" s="13">
        <f>'Nefco Financials'!D149</f>
        <v>0</v>
      </c>
      <c r="E136" s="13">
        <f>'Nefco Financials'!E149</f>
        <v>0</v>
      </c>
      <c r="F136" s="13">
        <f>'Nefco Financials'!F149</f>
        <v>0</v>
      </c>
      <c r="G136" s="9">
        <f>'Nefco Financials'!H149</f>
        <v>0</v>
      </c>
      <c r="H136" s="9">
        <f>'Nefco Financials'!I149</f>
        <v>0</v>
      </c>
      <c r="I136" s="9">
        <f>'Nefco Financials'!J149</f>
        <v>0</v>
      </c>
      <c r="J136" s="9">
        <f>'Nefco Financials'!K149</f>
        <v>0</v>
      </c>
      <c r="K136" s="9">
        <f>'Nefco Financials'!L149</f>
        <v>0</v>
      </c>
      <c r="L136" s="9">
        <f>'Nefco Financials'!M149</f>
        <v>0</v>
      </c>
      <c r="M136" s="4"/>
      <c r="N136" s="4"/>
      <c r="O136" s="4"/>
    </row>
    <row r="137" spans="2:15" s="8" customFormat="1" ht="15" customHeight="1" x14ac:dyDescent="0.25">
      <c r="B137" s="99">
        <f t="shared" si="30"/>
        <v>71</v>
      </c>
      <c r="C137" s="5" t="s">
        <v>34</v>
      </c>
      <c r="D137" s="13">
        <f>'Nefco Financials'!D150</f>
        <v>0</v>
      </c>
      <c r="E137" s="13">
        <f>'Nefco Financials'!E150</f>
        <v>0</v>
      </c>
      <c r="F137" s="13">
        <f>'Nefco Financials'!F150</f>
        <v>0</v>
      </c>
      <c r="G137" s="9">
        <f>'Nefco Financials'!H150</f>
        <v>0</v>
      </c>
      <c r="H137" s="9">
        <f>'Nefco Financials'!I150</f>
        <v>0</v>
      </c>
      <c r="I137" s="9">
        <f>'Nefco Financials'!J150</f>
        <v>0</v>
      </c>
      <c r="J137" s="9">
        <f>'Nefco Financials'!K150</f>
        <v>0</v>
      </c>
      <c r="K137" s="9">
        <f>'Nefco Financials'!L150</f>
        <v>0</v>
      </c>
      <c r="L137" s="9">
        <f>'Nefco Financials'!M150</f>
        <v>0</v>
      </c>
      <c r="M137" s="4"/>
      <c r="N137" s="4"/>
      <c r="O137" s="4"/>
    </row>
    <row r="138" spans="2:15" s="8" customFormat="1" ht="15" customHeight="1" x14ac:dyDescent="0.25">
      <c r="B138" s="99">
        <f t="shared" si="30"/>
        <v>72</v>
      </c>
      <c r="C138" s="5" t="s">
        <v>78</v>
      </c>
      <c r="D138" s="13">
        <f>'Nefco Financials'!D151</f>
        <v>0</v>
      </c>
      <c r="E138" s="13">
        <f>'Nefco Financials'!E151</f>
        <v>0</v>
      </c>
      <c r="F138" s="13">
        <f>'Nefco Financials'!F151</f>
        <v>0</v>
      </c>
      <c r="G138" s="9">
        <f>'Nefco Financials'!H151</f>
        <v>0</v>
      </c>
      <c r="H138" s="9">
        <f>'Nefco Financials'!I151</f>
        <v>0</v>
      </c>
      <c r="I138" s="9">
        <f>'Nefco Financials'!J151</f>
        <v>0</v>
      </c>
      <c r="J138" s="9">
        <f>'Nefco Financials'!K151</f>
        <v>0</v>
      </c>
      <c r="K138" s="9">
        <f>'Nefco Financials'!L151</f>
        <v>0</v>
      </c>
      <c r="L138" s="9">
        <f>'Nefco Financials'!M151</f>
        <v>0</v>
      </c>
      <c r="M138" s="4"/>
      <c r="N138" s="4"/>
      <c r="O138" s="4"/>
    </row>
    <row r="139" spans="2:15" s="8" customFormat="1" ht="15" customHeight="1" x14ac:dyDescent="0.25">
      <c r="B139" s="99"/>
      <c r="C139" s="5"/>
      <c r="D139" s="13"/>
      <c r="E139" s="13"/>
      <c r="F139" s="13"/>
      <c r="G139" s="9"/>
      <c r="H139" s="9"/>
      <c r="I139" s="9"/>
      <c r="J139" s="9"/>
      <c r="K139" s="9"/>
      <c r="L139" s="9"/>
      <c r="M139" s="4"/>
      <c r="N139" s="4"/>
      <c r="O139" s="4"/>
    </row>
    <row r="140" spans="2:15" s="8" customFormat="1" ht="15" customHeight="1" x14ac:dyDescent="0.25">
      <c r="B140" s="99">
        <v>73</v>
      </c>
      <c r="C140" s="5" t="s">
        <v>35</v>
      </c>
      <c r="D140" s="13">
        <f>'Nefco Financials'!D153</f>
        <v>0</v>
      </c>
      <c r="E140" s="13">
        <f>'Nefco Financials'!E153</f>
        <v>0</v>
      </c>
      <c r="F140" s="13">
        <f>'Nefco Financials'!F153</f>
        <v>0</v>
      </c>
      <c r="G140" s="9">
        <f>'Nefco Financials'!H153</f>
        <v>0</v>
      </c>
      <c r="H140" s="9">
        <f>'Nefco Financials'!I153</f>
        <v>0</v>
      </c>
      <c r="I140" s="9">
        <f>'Nefco Financials'!J153</f>
        <v>0</v>
      </c>
      <c r="J140" s="9">
        <f>'Nefco Financials'!K153</f>
        <v>0</v>
      </c>
      <c r="K140" s="9">
        <f>'Nefco Financials'!L153</f>
        <v>0</v>
      </c>
      <c r="L140" s="9">
        <f>'Nefco Financials'!M153</f>
        <v>0</v>
      </c>
      <c r="M140" s="4"/>
      <c r="N140" s="4"/>
      <c r="O140" s="4"/>
    </row>
    <row r="141" spans="2:15" s="8" customFormat="1" ht="15" customHeight="1" x14ac:dyDescent="0.25">
      <c r="B141" s="99">
        <f t="shared" si="30"/>
        <v>74</v>
      </c>
      <c r="C141" s="5" t="s">
        <v>36</v>
      </c>
      <c r="D141" s="13">
        <f>'Nefco Financials'!D154</f>
        <v>0</v>
      </c>
      <c r="E141" s="13">
        <f>'Nefco Financials'!E154</f>
        <v>0</v>
      </c>
      <c r="F141" s="13">
        <f>'Nefco Financials'!F154</f>
        <v>0</v>
      </c>
      <c r="G141" s="9">
        <f>'Nefco Financials'!H154</f>
        <v>0</v>
      </c>
      <c r="H141" s="9">
        <f>'Nefco Financials'!I154</f>
        <v>0</v>
      </c>
      <c r="I141" s="9">
        <f>'Nefco Financials'!J154</f>
        <v>0</v>
      </c>
      <c r="J141" s="9">
        <f>'Nefco Financials'!K154</f>
        <v>0</v>
      </c>
      <c r="K141" s="9">
        <f>'Nefco Financials'!L154</f>
        <v>0</v>
      </c>
      <c r="L141" s="9">
        <f>'Nefco Financials'!M154</f>
        <v>0</v>
      </c>
      <c r="M141" s="4"/>
      <c r="N141" s="4"/>
      <c r="O141" s="4"/>
    </row>
    <row r="142" spans="2:15" s="8" customFormat="1" ht="15" customHeight="1" x14ac:dyDescent="0.25">
      <c r="B142" s="99">
        <f t="shared" si="30"/>
        <v>75</v>
      </c>
      <c r="C142" s="5" t="s">
        <v>77</v>
      </c>
      <c r="D142" s="13">
        <f>'Nefco Financials'!D155</f>
        <v>0</v>
      </c>
      <c r="E142" s="13">
        <f>'Nefco Financials'!E155</f>
        <v>0</v>
      </c>
      <c r="F142" s="13">
        <f>'Nefco Financials'!F155</f>
        <v>0</v>
      </c>
      <c r="G142" s="9">
        <f>'Nefco Financials'!H155</f>
        <v>0</v>
      </c>
      <c r="H142" s="9">
        <f>'Nefco Financials'!I155</f>
        <v>0</v>
      </c>
      <c r="I142" s="9">
        <f>'Nefco Financials'!J155</f>
        <v>0</v>
      </c>
      <c r="J142" s="9">
        <f>'Nefco Financials'!K155</f>
        <v>0</v>
      </c>
      <c r="K142" s="9">
        <f>'Nefco Financials'!L155</f>
        <v>0</v>
      </c>
      <c r="L142" s="9">
        <f>'Nefco Financials'!M155</f>
        <v>0</v>
      </c>
      <c r="M142" s="4"/>
      <c r="N142" s="4"/>
      <c r="O142" s="4"/>
    </row>
    <row r="143" spans="2:15" s="8" customFormat="1" ht="15" customHeight="1" x14ac:dyDescent="0.25">
      <c r="B143" s="99" t="e">
        <f>1+#REF!</f>
        <v>#REF!</v>
      </c>
      <c r="C143" s="50" t="s">
        <v>72</v>
      </c>
      <c r="D143" s="33">
        <f t="shared" ref="D143:L143" si="41">SUM(D131:D142)</f>
        <v>0</v>
      </c>
      <c r="E143" s="33">
        <f t="shared" si="41"/>
        <v>0</v>
      </c>
      <c r="F143" s="33">
        <f t="shared" si="41"/>
        <v>0</v>
      </c>
      <c r="G143" s="34">
        <f t="shared" si="41"/>
        <v>0</v>
      </c>
      <c r="H143" s="34">
        <f t="shared" si="41"/>
        <v>0</v>
      </c>
      <c r="I143" s="34">
        <f t="shared" si="41"/>
        <v>0</v>
      </c>
      <c r="J143" s="34">
        <f t="shared" si="41"/>
        <v>0</v>
      </c>
      <c r="K143" s="34">
        <f t="shared" si="41"/>
        <v>0</v>
      </c>
      <c r="L143" s="34">
        <f t="shared" si="41"/>
        <v>0</v>
      </c>
      <c r="M143" s="4"/>
      <c r="N143" s="4"/>
      <c r="O143" s="4"/>
    </row>
    <row r="144" spans="2:15" s="8" customFormat="1" ht="15" customHeight="1" x14ac:dyDescent="0.25">
      <c r="B144" s="99"/>
      <c r="C144" s="52"/>
      <c r="D144" s="26"/>
      <c r="E144" s="26"/>
      <c r="F144" s="26"/>
      <c r="G144" s="27"/>
      <c r="H144" s="27"/>
      <c r="I144" s="27"/>
      <c r="J144" s="27"/>
      <c r="K144" s="27"/>
      <c r="L144" s="27"/>
      <c r="M144" s="4"/>
      <c r="N144" s="4"/>
      <c r="O144" s="4"/>
    </row>
    <row r="145" spans="2:15" s="8" customFormat="1" ht="15" customHeight="1" x14ac:dyDescent="0.25">
      <c r="B145" s="99"/>
      <c r="C145" s="94" t="s">
        <v>95</v>
      </c>
      <c r="D145" s="26"/>
      <c r="E145" s="26"/>
      <c r="F145" s="26"/>
      <c r="G145" s="27"/>
      <c r="H145" s="27"/>
      <c r="I145" s="27"/>
      <c r="J145" s="27"/>
      <c r="K145" s="27"/>
      <c r="L145" s="27"/>
      <c r="M145" s="4"/>
      <c r="N145" s="4"/>
      <c r="O145" s="4"/>
    </row>
    <row r="146" spans="2:15" s="8" customFormat="1" ht="15" customHeight="1" x14ac:dyDescent="0.25">
      <c r="B146" s="99">
        <v>78</v>
      </c>
      <c r="C146" s="5" t="s">
        <v>76</v>
      </c>
      <c r="D146" s="13">
        <f>'Nefco Financials'!D159</f>
        <v>0</v>
      </c>
      <c r="E146" s="13">
        <f>'Nefco Financials'!E159</f>
        <v>0</v>
      </c>
      <c r="F146" s="13">
        <f>'Nefco Financials'!F159</f>
        <v>0</v>
      </c>
      <c r="G146" s="9">
        <f>'Nefco Financials'!H159</f>
        <v>0</v>
      </c>
      <c r="H146" s="9">
        <f>'Nefco Financials'!I159</f>
        <v>0</v>
      </c>
      <c r="I146" s="9">
        <f>'Nefco Financials'!J159</f>
        <v>0</v>
      </c>
      <c r="J146" s="9">
        <f>'Nefco Financials'!K159</f>
        <v>0</v>
      </c>
      <c r="K146" s="9">
        <f>'Nefco Financials'!L159</f>
        <v>0</v>
      </c>
      <c r="L146" s="9">
        <f>'Nefco Financials'!M159</f>
        <v>0</v>
      </c>
      <c r="M146" s="4"/>
      <c r="N146" s="4"/>
      <c r="O146" s="4"/>
    </row>
    <row r="147" spans="2:15" s="8" customFormat="1" ht="15" customHeight="1" x14ac:dyDescent="0.25">
      <c r="B147" s="99" t="e">
        <f>1+#REF!</f>
        <v>#REF!</v>
      </c>
      <c r="C147" s="5" t="s">
        <v>306</v>
      </c>
      <c r="D147" s="13">
        <f>'Nefco Financials'!D160</f>
        <v>0</v>
      </c>
      <c r="E147" s="13">
        <f>'Nefco Financials'!E160</f>
        <v>0</v>
      </c>
      <c r="F147" s="13">
        <f>'Nefco Financials'!F160</f>
        <v>0</v>
      </c>
      <c r="G147" s="9">
        <f>'Nefco Financials'!H160</f>
        <v>0</v>
      </c>
      <c r="H147" s="9">
        <f>'Nefco Financials'!I160</f>
        <v>0</v>
      </c>
      <c r="I147" s="9">
        <f>'Nefco Financials'!J160</f>
        <v>0</v>
      </c>
      <c r="J147" s="9">
        <f>'Nefco Financials'!K160</f>
        <v>0</v>
      </c>
      <c r="K147" s="9">
        <f>'Nefco Financials'!L160</f>
        <v>0</v>
      </c>
      <c r="L147" s="9">
        <f>'Nefco Financials'!M160</f>
        <v>0</v>
      </c>
      <c r="M147" s="4"/>
      <c r="N147" s="4"/>
      <c r="O147" s="4"/>
    </row>
    <row r="148" spans="2:15" s="8" customFormat="1" ht="15" customHeight="1" x14ac:dyDescent="0.25">
      <c r="B148" s="99" t="e">
        <f t="shared" si="30"/>
        <v>#REF!</v>
      </c>
      <c r="C148" s="50" t="s">
        <v>73</v>
      </c>
      <c r="D148" s="33">
        <f t="shared" ref="D148:L148" si="42">SUM(D143:D147)+D128</f>
        <v>1.6189514129687554</v>
      </c>
      <c r="E148" s="33">
        <f t="shared" si="42"/>
        <v>-26.194875897759989</v>
      </c>
      <c r="F148" s="33">
        <f t="shared" si="42"/>
        <v>-95.891137619274133</v>
      </c>
      <c r="G148" s="34" t="e">
        <f t="shared" si="42"/>
        <v>#DIV/0!</v>
      </c>
      <c r="H148" s="34" t="e">
        <f t="shared" si="42"/>
        <v>#DIV/0!</v>
      </c>
      <c r="I148" s="34" t="e">
        <f t="shared" si="42"/>
        <v>#DIV/0!</v>
      </c>
      <c r="J148" s="34" t="e">
        <f t="shared" si="42"/>
        <v>#DIV/0!</v>
      </c>
      <c r="K148" s="34" t="e">
        <f t="shared" si="42"/>
        <v>#DIV/0!</v>
      </c>
      <c r="L148" s="34" t="e">
        <f t="shared" si="42"/>
        <v>#DIV/0!</v>
      </c>
      <c r="M148" s="4"/>
      <c r="N148" s="4"/>
      <c r="O148" s="4"/>
    </row>
    <row r="149" spans="2:15" s="8" customFormat="1" ht="15" customHeight="1" x14ac:dyDescent="0.25">
      <c r="B149" s="99"/>
      <c r="C149" s="53"/>
      <c r="D149" s="35"/>
      <c r="E149" s="35"/>
      <c r="F149" s="35"/>
      <c r="G149" s="25"/>
      <c r="H149" s="25"/>
      <c r="I149" s="25"/>
      <c r="J149" s="25"/>
      <c r="K149" s="25"/>
      <c r="L149" s="25"/>
      <c r="M149" s="4"/>
      <c r="N149" s="4"/>
      <c r="O149" s="4"/>
    </row>
    <row r="150" spans="2:15" s="8" customFormat="1" ht="15" customHeight="1" x14ac:dyDescent="0.25">
      <c r="B150" s="99">
        <v>82</v>
      </c>
      <c r="C150" s="54" t="s">
        <v>74</v>
      </c>
      <c r="D150" s="14">
        <f>'Nefco Financials'!D163</f>
        <v>0</v>
      </c>
      <c r="E150" s="14">
        <f>'Nefco Financials'!E163</f>
        <v>0</v>
      </c>
      <c r="F150" s="14">
        <f>'Nefco Financials'!F163</f>
        <v>0</v>
      </c>
      <c r="G150" s="36">
        <f>F151</f>
        <v>0</v>
      </c>
      <c r="H150" s="36" t="e">
        <f t="shared" ref="H150:L150" si="43">G151</f>
        <v>#DIV/0!</v>
      </c>
      <c r="I150" s="36" t="e">
        <f t="shared" si="43"/>
        <v>#DIV/0!</v>
      </c>
      <c r="J150" s="36" t="e">
        <f t="shared" si="43"/>
        <v>#DIV/0!</v>
      </c>
      <c r="K150" s="36" t="e">
        <f t="shared" si="43"/>
        <v>#DIV/0!</v>
      </c>
      <c r="L150" s="36" t="e">
        <f t="shared" si="43"/>
        <v>#DIV/0!</v>
      </c>
      <c r="M150" s="4"/>
      <c r="N150" s="4"/>
      <c r="O150" s="4"/>
    </row>
    <row r="151" spans="2:15" s="8" customFormat="1" ht="15" customHeight="1" thickBot="1" x14ac:dyDescent="0.3">
      <c r="B151" s="99">
        <f t="shared" si="30"/>
        <v>83</v>
      </c>
      <c r="C151" s="55" t="s">
        <v>75</v>
      </c>
      <c r="D151" s="37">
        <f>'Nefco Financials'!D164</f>
        <v>0</v>
      </c>
      <c r="E151" s="37">
        <f>'Nefco Financials'!E164</f>
        <v>0</v>
      </c>
      <c r="F151" s="37">
        <f>'Nefco Financials'!F164</f>
        <v>0</v>
      </c>
      <c r="G151" s="38" t="e">
        <f>G150+G148</f>
        <v>#DIV/0!</v>
      </c>
      <c r="H151" s="38" t="e">
        <f t="shared" ref="H151:K151" si="44">H150+H148</f>
        <v>#DIV/0!</v>
      </c>
      <c r="I151" s="38" t="e">
        <f t="shared" si="44"/>
        <v>#DIV/0!</v>
      </c>
      <c r="J151" s="38" t="e">
        <f t="shared" si="44"/>
        <v>#DIV/0!</v>
      </c>
      <c r="K151" s="38" t="e">
        <f t="shared" si="44"/>
        <v>#DIV/0!</v>
      </c>
      <c r="L151" s="38" t="e">
        <f>L150+L148</f>
        <v>#DIV/0!</v>
      </c>
      <c r="M151" s="4"/>
      <c r="N151" s="4"/>
      <c r="O151" s="4"/>
    </row>
    <row r="152" spans="2:15" s="8" customFormat="1" ht="15" customHeight="1" outlineLevel="1" x14ac:dyDescent="0.25">
      <c r="B152" s="99"/>
      <c r="C152" s="123"/>
      <c r="D152" s="114"/>
      <c r="E152" s="114"/>
      <c r="F152" s="114"/>
      <c r="G152" s="115"/>
      <c r="H152" s="115"/>
      <c r="I152" s="115"/>
      <c r="J152" s="115"/>
      <c r="K152" s="115"/>
      <c r="L152" s="115"/>
      <c r="M152" s="116"/>
      <c r="N152" s="116"/>
      <c r="O152" s="4"/>
    </row>
    <row r="153" spans="2:15" s="8" customFormat="1" ht="15" customHeight="1" outlineLevel="1" x14ac:dyDescent="0.25">
      <c r="B153" s="99"/>
      <c r="C153" s="107" t="s">
        <v>196</v>
      </c>
      <c r="D153" s="114"/>
      <c r="E153" s="114"/>
      <c r="F153" s="114"/>
      <c r="G153" s="115"/>
      <c r="H153" s="115"/>
      <c r="I153" s="115"/>
      <c r="J153" s="115"/>
      <c r="K153" s="115"/>
      <c r="L153" s="115"/>
      <c r="M153" s="116"/>
      <c r="N153" s="116"/>
      <c r="O153" s="4"/>
    </row>
    <row r="154" spans="2:15" s="8" customFormat="1" ht="15" customHeight="1" outlineLevel="1" x14ac:dyDescent="0.25">
      <c r="B154" s="99">
        <v>84</v>
      </c>
      <c r="C154" s="108" t="s">
        <v>82</v>
      </c>
      <c r="D154" s="117" t="e">
        <f t="shared" ref="D154:L154" si="45">D26/(-D137-D138-D141-D142)</f>
        <v>#DIV/0!</v>
      </c>
      <c r="E154" s="117" t="e">
        <f t="shared" si="45"/>
        <v>#DIV/0!</v>
      </c>
      <c r="F154" s="117" t="e">
        <f t="shared" si="45"/>
        <v>#DIV/0!</v>
      </c>
      <c r="G154" s="124" t="e">
        <f t="shared" si="45"/>
        <v>#DIV/0!</v>
      </c>
      <c r="H154" s="124" t="e">
        <f t="shared" si="45"/>
        <v>#DIV/0!</v>
      </c>
      <c r="I154" s="124" t="e">
        <f t="shared" si="45"/>
        <v>#DIV/0!</v>
      </c>
      <c r="J154" s="124" t="e">
        <f t="shared" si="45"/>
        <v>#DIV/0!</v>
      </c>
      <c r="K154" s="124" t="e">
        <f t="shared" si="45"/>
        <v>#DIV/0!</v>
      </c>
      <c r="L154" s="124" t="e">
        <f t="shared" si="45"/>
        <v>#DIV/0!</v>
      </c>
      <c r="M154" s="4"/>
      <c r="N154" s="4"/>
      <c r="O154" s="4"/>
    </row>
    <row r="155" spans="2:15" s="8" customFormat="1" ht="15" customHeight="1" outlineLevel="1" x14ac:dyDescent="0.25">
      <c r="B155" s="99">
        <f t="shared" si="30"/>
        <v>85</v>
      </c>
      <c r="C155" s="108" t="s">
        <v>42</v>
      </c>
      <c r="D155" s="117" t="e">
        <f t="shared" ref="D155:L155" si="46">D122/(-D137-D138-D141-D142)</f>
        <v>#DIV/0!</v>
      </c>
      <c r="E155" s="117" t="e">
        <f t="shared" si="46"/>
        <v>#DIV/0!</v>
      </c>
      <c r="F155" s="117" t="e">
        <f t="shared" si="46"/>
        <v>#DIV/0!</v>
      </c>
      <c r="G155" s="124" t="e">
        <f t="shared" si="46"/>
        <v>#DIV/0!</v>
      </c>
      <c r="H155" s="124" t="e">
        <f t="shared" si="46"/>
        <v>#DIV/0!</v>
      </c>
      <c r="I155" s="124" t="e">
        <f t="shared" si="46"/>
        <v>#DIV/0!</v>
      </c>
      <c r="J155" s="124" t="e">
        <f t="shared" si="46"/>
        <v>#DIV/0!</v>
      </c>
      <c r="K155" s="124" t="e">
        <f t="shared" si="46"/>
        <v>#DIV/0!</v>
      </c>
      <c r="L155" s="124" t="e">
        <f t="shared" si="46"/>
        <v>#DIV/0!</v>
      </c>
      <c r="M155" s="4"/>
      <c r="N155" s="4"/>
      <c r="O155" s="4"/>
    </row>
    <row r="156" spans="2:15" s="8" customFormat="1" ht="15" customHeight="1" outlineLevel="1" x14ac:dyDescent="0.25">
      <c r="B156" s="99">
        <f t="shared" si="30"/>
        <v>86</v>
      </c>
      <c r="C156" s="108" t="s">
        <v>39</v>
      </c>
      <c r="D156" s="117" t="e">
        <f t="shared" ref="D156:L156" si="47">D128/(-D137-D138-D141-D142)</f>
        <v>#DIV/0!</v>
      </c>
      <c r="E156" s="117" t="e">
        <f t="shared" si="47"/>
        <v>#DIV/0!</v>
      </c>
      <c r="F156" s="117" t="e">
        <f t="shared" si="47"/>
        <v>#DIV/0!</v>
      </c>
      <c r="G156" s="124" t="e">
        <f t="shared" si="47"/>
        <v>#DIV/0!</v>
      </c>
      <c r="H156" s="124" t="e">
        <f t="shared" si="47"/>
        <v>#DIV/0!</v>
      </c>
      <c r="I156" s="124" t="e">
        <f t="shared" si="47"/>
        <v>#DIV/0!</v>
      </c>
      <c r="J156" s="124" t="e">
        <f t="shared" si="47"/>
        <v>#DIV/0!</v>
      </c>
      <c r="K156" s="124" t="e">
        <f t="shared" si="47"/>
        <v>#DIV/0!</v>
      </c>
      <c r="L156" s="124" t="e">
        <f t="shared" si="47"/>
        <v>#DIV/0!</v>
      </c>
      <c r="M156" s="4"/>
      <c r="N156" s="4"/>
      <c r="O156" s="4"/>
    </row>
    <row r="157" spans="2:15" s="8" customFormat="1" ht="15" customHeight="1" outlineLevel="1" collapsed="1" x14ac:dyDescent="0.25">
      <c r="B157" s="99">
        <f t="shared" si="30"/>
        <v>87</v>
      </c>
      <c r="C157" s="125" t="s">
        <v>83</v>
      </c>
      <c r="D157" s="117" t="e">
        <f t="shared" ref="D157:L157" si="48">D26/(-D138-D142)</f>
        <v>#DIV/0!</v>
      </c>
      <c r="E157" s="117" t="e">
        <f t="shared" si="48"/>
        <v>#DIV/0!</v>
      </c>
      <c r="F157" s="117" t="e">
        <f t="shared" si="48"/>
        <v>#DIV/0!</v>
      </c>
      <c r="G157" s="124" t="e">
        <f t="shared" si="48"/>
        <v>#DIV/0!</v>
      </c>
      <c r="H157" s="124" t="e">
        <f t="shared" si="48"/>
        <v>#DIV/0!</v>
      </c>
      <c r="I157" s="124" t="e">
        <f t="shared" si="48"/>
        <v>#DIV/0!</v>
      </c>
      <c r="J157" s="124" t="e">
        <f t="shared" si="48"/>
        <v>#DIV/0!</v>
      </c>
      <c r="K157" s="124" t="e">
        <f t="shared" si="48"/>
        <v>#DIV/0!</v>
      </c>
      <c r="L157" s="124" t="e">
        <f t="shared" si="48"/>
        <v>#DIV/0!</v>
      </c>
      <c r="M157" s="4"/>
      <c r="N157" s="4"/>
      <c r="O157" s="4"/>
    </row>
    <row r="158" spans="2:15" s="8" customFormat="1" ht="15" customHeight="1" outlineLevel="1" x14ac:dyDescent="0.25">
      <c r="B158" s="99">
        <f t="shared" si="30"/>
        <v>88</v>
      </c>
      <c r="C158" s="125" t="s">
        <v>84</v>
      </c>
      <c r="D158" s="117" t="e">
        <f t="shared" ref="D158:L158" si="49">D122/(-D138-D142)</f>
        <v>#DIV/0!</v>
      </c>
      <c r="E158" s="117" t="e">
        <f t="shared" si="49"/>
        <v>#DIV/0!</v>
      </c>
      <c r="F158" s="117" t="e">
        <f t="shared" si="49"/>
        <v>#DIV/0!</v>
      </c>
      <c r="G158" s="124" t="e">
        <f t="shared" si="49"/>
        <v>#DIV/0!</v>
      </c>
      <c r="H158" s="124" t="e">
        <f t="shared" si="49"/>
        <v>#DIV/0!</v>
      </c>
      <c r="I158" s="124" t="e">
        <f t="shared" si="49"/>
        <v>#DIV/0!</v>
      </c>
      <c r="J158" s="124" t="e">
        <f t="shared" si="49"/>
        <v>#DIV/0!</v>
      </c>
      <c r="K158" s="124" t="e">
        <f t="shared" si="49"/>
        <v>#DIV/0!</v>
      </c>
      <c r="L158" s="124" t="e">
        <f t="shared" si="49"/>
        <v>#DIV/0!</v>
      </c>
      <c r="M158" s="4"/>
      <c r="N158" s="4"/>
      <c r="O158" s="4"/>
    </row>
    <row r="159" spans="2:15" s="8" customFormat="1" ht="15" customHeight="1" outlineLevel="1" x14ac:dyDescent="0.25">
      <c r="B159" s="99">
        <f t="shared" si="30"/>
        <v>89</v>
      </c>
      <c r="C159" s="125" t="s">
        <v>85</v>
      </c>
      <c r="D159" s="117" t="e">
        <f t="shared" ref="D159:L159" si="50">D128/(-D138-D142)</f>
        <v>#DIV/0!</v>
      </c>
      <c r="E159" s="117" t="e">
        <f t="shared" si="50"/>
        <v>#DIV/0!</v>
      </c>
      <c r="F159" s="117" t="e">
        <f t="shared" si="50"/>
        <v>#DIV/0!</v>
      </c>
      <c r="G159" s="124" t="e">
        <f t="shared" si="50"/>
        <v>#DIV/0!</v>
      </c>
      <c r="H159" s="124" t="e">
        <f t="shared" si="50"/>
        <v>#DIV/0!</v>
      </c>
      <c r="I159" s="124" t="e">
        <f t="shared" si="50"/>
        <v>#DIV/0!</v>
      </c>
      <c r="J159" s="124" t="e">
        <f t="shared" si="50"/>
        <v>#DIV/0!</v>
      </c>
      <c r="K159" s="124" t="e">
        <f t="shared" si="50"/>
        <v>#DIV/0!</v>
      </c>
      <c r="L159" s="124" t="e">
        <f t="shared" si="50"/>
        <v>#DIV/0!</v>
      </c>
      <c r="M159" s="4"/>
      <c r="N159" s="4"/>
      <c r="O159" s="4"/>
    </row>
    <row r="160" spans="2:15" s="8" customFormat="1" ht="15" customHeight="1" outlineLevel="1" x14ac:dyDescent="0.25">
      <c r="B160" s="99">
        <v>93</v>
      </c>
      <c r="C160" s="125" t="s">
        <v>230</v>
      </c>
      <c r="D160" s="117" t="e">
        <f t="shared" ref="D160:L160" si="51">(D150+D128)/(-D136-D137-D138-D140-D141-D142)</f>
        <v>#DIV/0!</v>
      </c>
      <c r="E160" s="117" t="e">
        <f t="shared" si="51"/>
        <v>#DIV/0!</v>
      </c>
      <c r="F160" s="117" t="e">
        <f t="shared" si="51"/>
        <v>#DIV/0!</v>
      </c>
      <c r="G160" s="124" t="e">
        <f t="shared" si="51"/>
        <v>#DIV/0!</v>
      </c>
      <c r="H160" s="124" t="e">
        <f t="shared" si="51"/>
        <v>#DIV/0!</v>
      </c>
      <c r="I160" s="124" t="e">
        <f t="shared" si="51"/>
        <v>#DIV/0!</v>
      </c>
      <c r="J160" s="124" t="e">
        <f t="shared" si="51"/>
        <v>#DIV/0!</v>
      </c>
      <c r="K160" s="124" t="e">
        <f t="shared" si="51"/>
        <v>#DIV/0!</v>
      </c>
      <c r="L160" s="124" t="e">
        <f t="shared" si="51"/>
        <v>#DIV/0!</v>
      </c>
      <c r="M160" s="4"/>
      <c r="N160" s="4"/>
      <c r="O160" s="4"/>
    </row>
    <row r="161" spans="2:15" s="8" customFormat="1" ht="15" customHeight="1" outlineLevel="1" x14ac:dyDescent="0.25">
      <c r="B161" s="99">
        <f>1+B159</f>
        <v>90</v>
      </c>
      <c r="C161" s="125" t="s">
        <v>106</v>
      </c>
      <c r="D161" s="117" t="e">
        <f t="shared" ref="D161:L161" si="52">D122/D16</f>
        <v>#DIV/0!</v>
      </c>
      <c r="E161" s="117" t="e">
        <f t="shared" si="52"/>
        <v>#DIV/0!</v>
      </c>
      <c r="F161" s="117" t="e">
        <f t="shared" si="52"/>
        <v>#DIV/0!</v>
      </c>
      <c r="G161" s="124" t="e">
        <f t="shared" si="52"/>
        <v>#DIV/0!</v>
      </c>
      <c r="H161" s="124" t="e">
        <f t="shared" si="52"/>
        <v>#DIV/0!</v>
      </c>
      <c r="I161" s="124" t="e">
        <f t="shared" si="52"/>
        <v>#DIV/0!</v>
      </c>
      <c r="J161" s="124" t="e">
        <f t="shared" si="52"/>
        <v>#DIV/0!</v>
      </c>
      <c r="K161" s="124" t="e">
        <f t="shared" si="52"/>
        <v>#DIV/0!</v>
      </c>
      <c r="L161" s="124" t="e">
        <f t="shared" si="52"/>
        <v>#DIV/0!</v>
      </c>
      <c r="M161" s="4"/>
      <c r="N161" s="4"/>
      <c r="O161" s="4"/>
    </row>
    <row r="162" spans="2:15" s="8" customFormat="1" ht="15" customHeight="1" outlineLevel="1" x14ac:dyDescent="0.25">
      <c r="B162" s="99">
        <f t="shared" si="30"/>
        <v>91</v>
      </c>
      <c r="C162" s="125" t="s">
        <v>107</v>
      </c>
      <c r="D162" s="117" t="e">
        <f t="shared" ref="D162:L162" si="53">D128/D16</f>
        <v>#DIV/0!</v>
      </c>
      <c r="E162" s="117" t="e">
        <f t="shared" si="53"/>
        <v>#DIV/0!</v>
      </c>
      <c r="F162" s="117" t="e">
        <f t="shared" si="53"/>
        <v>#DIV/0!</v>
      </c>
      <c r="G162" s="124" t="e">
        <f t="shared" si="53"/>
        <v>#DIV/0!</v>
      </c>
      <c r="H162" s="124" t="e">
        <f t="shared" si="53"/>
        <v>#DIV/0!</v>
      </c>
      <c r="I162" s="124" t="e">
        <f t="shared" si="53"/>
        <v>#DIV/0!</v>
      </c>
      <c r="J162" s="124" t="e">
        <f t="shared" si="53"/>
        <v>#DIV/0!</v>
      </c>
      <c r="K162" s="124" t="e">
        <f t="shared" si="53"/>
        <v>#DIV/0!</v>
      </c>
      <c r="L162" s="124" t="e">
        <f t="shared" si="53"/>
        <v>#DIV/0!</v>
      </c>
      <c r="M162" s="4"/>
      <c r="N162" s="4"/>
      <c r="O162" s="4"/>
    </row>
    <row r="163" spans="2:15" s="8" customFormat="1" ht="15" customHeight="1" outlineLevel="1" x14ac:dyDescent="0.25">
      <c r="B163" s="99">
        <f>1+B105</f>
        <v>55</v>
      </c>
      <c r="C163" s="108" t="s">
        <v>86</v>
      </c>
      <c r="D163" s="117" t="e">
        <f t="shared" ref="D163:L163" si="54">D105/D26</f>
        <v>#DIV/0!</v>
      </c>
      <c r="E163" s="117" t="e">
        <f t="shared" si="54"/>
        <v>#DIV/0!</v>
      </c>
      <c r="F163" s="117" t="e">
        <f t="shared" si="54"/>
        <v>#DIV/0!</v>
      </c>
      <c r="G163" s="118" t="e">
        <f t="shared" si="54"/>
        <v>#DIV/0!</v>
      </c>
      <c r="H163" s="118" t="e">
        <f t="shared" si="54"/>
        <v>#DIV/0!</v>
      </c>
      <c r="I163" s="118" t="e">
        <f t="shared" si="54"/>
        <v>#DIV/0!</v>
      </c>
      <c r="J163" s="118" t="e">
        <f t="shared" si="54"/>
        <v>#DIV/0!</v>
      </c>
      <c r="K163" s="118" t="e">
        <f t="shared" si="54"/>
        <v>#DIV/0!</v>
      </c>
      <c r="L163" s="118" t="e">
        <f t="shared" si="54"/>
        <v>#DIV/0!</v>
      </c>
      <c r="M163" s="4"/>
      <c r="N163" s="4"/>
      <c r="O163" s="4"/>
    </row>
    <row r="164" spans="2:15" s="8" customFormat="1" ht="15" customHeight="1" outlineLevel="1" x14ac:dyDescent="0.25">
      <c r="B164" s="99">
        <f>1+B162</f>
        <v>92</v>
      </c>
      <c r="C164" s="119" t="s">
        <v>105</v>
      </c>
      <c r="D164" s="120" t="e">
        <f t="shared" ref="D164:L164" si="55">D128/D105</f>
        <v>#DIV/0!</v>
      </c>
      <c r="E164" s="120" t="e">
        <f t="shared" si="55"/>
        <v>#DIV/0!</v>
      </c>
      <c r="F164" s="120" t="e">
        <f t="shared" si="55"/>
        <v>#DIV/0!</v>
      </c>
      <c r="G164" s="121" t="e">
        <f t="shared" si="55"/>
        <v>#DIV/0!</v>
      </c>
      <c r="H164" s="121" t="e">
        <f t="shared" si="55"/>
        <v>#DIV/0!</v>
      </c>
      <c r="I164" s="121" t="e">
        <f t="shared" si="55"/>
        <v>#DIV/0!</v>
      </c>
      <c r="J164" s="121" t="e">
        <f t="shared" si="55"/>
        <v>#DIV/0!</v>
      </c>
      <c r="K164" s="121" t="e">
        <f t="shared" si="55"/>
        <v>#DIV/0!</v>
      </c>
      <c r="L164" s="121" t="e">
        <f t="shared" si="55"/>
        <v>#DIV/0!</v>
      </c>
      <c r="M164" s="4"/>
      <c r="N164" s="4"/>
      <c r="O164" s="4"/>
    </row>
    <row r="165" spans="2:15" s="8" customFormat="1" ht="15" customHeight="1" outlineLevel="1" x14ac:dyDescent="0.25">
      <c r="B165" s="99"/>
      <c r="C165" s="51"/>
      <c r="D165" s="5"/>
      <c r="E165" s="5"/>
      <c r="F165" s="5"/>
      <c r="G165" s="5"/>
      <c r="H165" s="5"/>
      <c r="I165" s="5"/>
    </row>
    <row r="166" spans="2:15" s="8" customFormat="1" ht="15" customHeight="1" x14ac:dyDescent="0.25">
      <c r="B166" s="99"/>
      <c r="C166" s="51"/>
      <c r="D166" s="5"/>
      <c r="E166" s="5"/>
      <c r="F166" s="5"/>
      <c r="G166" s="5"/>
      <c r="H166" s="5"/>
      <c r="I166" s="5"/>
    </row>
    <row r="167" spans="2:15" s="8" customFormat="1" ht="15" customHeight="1" x14ac:dyDescent="0.25">
      <c r="B167" s="99"/>
      <c r="C167" s="126" t="s">
        <v>228</v>
      </c>
      <c r="D167" s="127">
        <f t="shared" ref="D167:L167" si="56">D51+D53+D57-D16</f>
        <v>0</v>
      </c>
      <c r="E167" s="127">
        <f t="shared" si="56"/>
        <v>0</v>
      </c>
      <c r="F167" s="127">
        <f t="shared" si="56"/>
        <v>0</v>
      </c>
      <c r="G167" s="127">
        <f t="shared" si="56"/>
        <v>0</v>
      </c>
      <c r="H167" s="127">
        <f t="shared" si="56"/>
        <v>0</v>
      </c>
      <c r="I167" s="127">
        <f t="shared" si="56"/>
        <v>0</v>
      </c>
      <c r="J167" s="127">
        <f t="shared" si="56"/>
        <v>0</v>
      </c>
      <c r="K167" s="127">
        <f t="shared" si="56"/>
        <v>0</v>
      </c>
      <c r="L167" s="127">
        <f t="shared" si="56"/>
        <v>0</v>
      </c>
    </row>
    <row r="168" spans="2:15" s="8" customFormat="1" ht="15" customHeight="1" x14ac:dyDescent="0.25">
      <c r="B168" s="99"/>
      <c r="C168" s="126" t="s">
        <v>226</v>
      </c>
      <c r="D168" s="127">
        <f t="shared" ref="D168:L168" si="57">D74-D151</f>
        <v>0</v>
      </c>
      <c r="E168" s="127">
        <f t="shared" si="57"/>
        <v>0</v>
      </c>
      <c r="F168" s="127">
        <f t="shared" si="57"/>
        <v>0</v>
      </c>
      <c r="G168" s="127" t="e">
        <f t="shared" si="57"/>
        <v>#DIV/0!</v>
      </c>
      <c r="H168" s="127" t="e">
        <f t="shared" si="57"/>
        <v>#DIV/0!</v>
      </c>
      <c r="I168" s="127" t="e">
        <f t="shared" si="57"/>
        <v>#DIV/0!</v>
      </c>
      <c r="J168" s="127" t="e">
        <f t="shared" si="57"/>
        <v>#DIV/0!</v>
      </c>
      <c r="K168" s="127" t="e">
        <f t="shared" si="57"/>
        <v>#DIV/0!</v>
      </c>
      <c r="L168" s="127" t="e">
        <f t="shared" si="57"/>
        <v>#DIV/0!</v>
      </c>
    </row>
    <row r="169" spans="2:15" s="8" customFormat="1" ht="15" customHeight="1" x14ac:dyDescent="0.25">
      <c r="B169" s="99"/>
      <c r="C169" s="126" t="s">
        <v>227</v>
      </c>
      <c r="D169" s="127">
        <f t="shared" ref="D169:L169" si="58">D101-D76</f>
        <v>0</v>
      </c>
      <c r="E169" s="127">
        <f t="shared" si="58"/>
        <v>0</v>
      </c>
      <c r="F169" s="127">
        <f t="shared" si="58"/>
        <v>0</v>
      </c>
      <c r="G169" s="127" t="e">
        <f t="shared" si="58"/>
        <v>#DIV/0!</v>
      </c>
      <c r="H169" s="127" t="e">
        <f t="shared" si="58"/>
        <v>#DIV/0!</v>
      </c>
      <c r="I169" s="127" t="e">
        <f t="shared" si="58"/>
        <v>#DIV/0!</v>
      </c>
      <c r="J169" s="127" t="e">
        <f t="shared" si="58"/>
        <v>#DIV/0!</v>
      </c>
      <c r="K169" s="127" t="e">
        <f t="shared" si="58"/>
        <v>#DIV/0!</v>
      </c>
      <c r="L169" s="127" t="e">
        <f t="shared" si="58"/>
        <v>#DIV/0!</v>
      </c>
    </row>
    <row r="170" spans="2:15" s="8" customFormat="1" ht="15" customHeight="1" x14ac:dyDescent="0.25">
      <c r="B170" s="99"/>
      <c r="C170" s="51"/>
      <c r="D170" s="5"/>
      <c r="E170" s="5"/>
      <c r="F170" s="5"/>
      <c r="G170" s="5"/>
      <c r="H170" s="5"/>
      <c r="I170" s="5"/>
    </row>
    <row r="171" spans="2:15" s="8" customFormat="1" ht="15" customHeight="1" x14ac:dyDescent="0.25">
      <c r="B171" s="99"/>
      <c r="C171" s="51"/>
      <c r="D171" s="5"/>
      <c r="E171" s="5"/>
      <c r="F171" s="5"/>
      <c r="G171" s="5"/>
      <c r="H171" s="5"/>
      <c r="I171" s="5"/>
    </row>
    <row r="172" spans="2:15" ht="15" customHeight="1" x14ac:dyDescent="0.2"/>
    <row r="173" spans="2:15" ht="12" customHeight="1" x14ac:dyDescent="0.2"/>
    <row r="174" spans="2:15" ht="12" customHeight="1" x14ac:dyDescent="0.2"/>
    <row r="175" spans="2:15" ht="12" customHeight="1" x14ac:dyDescent="0.2"/>
  </sheetData>
  <sheetProtection selectLockedCells="1"/>
  <conditionalFormatting sqref="D16:L17 D79:L82">
    <cfRule type="cellIs" dxfId="7" priority="3" operator="equal">
      <formula>0</formula>
    </cfRule>
  </conditionalFormatting>
  <conditionalFormatting sqref="D20:L21 D23:L25 D28:L28 D31:L33 D36:L38 D42:L42 D64:L66 D69:L71 D74:L75 D85:L85 D88:L91 D94:L96 D119:L121 D134:L134 D136:L138 D140:L142 D146:L147 D150:L150">
    <cfRule type="cellIs" dxfId="6" priority="8" operator="equal">
      <formula>0</formula>
    </cfRule>
  </conditionalFormatting>
  <conditionalFormatting sqref="D103:L103 D167:L169">
    <cfRule type="cellIs" dxfId="5" priority="6" operator="lessThan">
      <formula>-0.4</formula>
    </cfRule>
    <cfRule type="cellIs" dxfId="4" priority="7" operator="greaterThan">
      <formula>0.4</formula>
    </cfRule>
  </conditionalFormatting>
  <conditionalFormatting sqref="D125:L126">
    <cfRule type="cellIs" dxfId="3" priority="2" operator="equal">
      <formula>0</formula>
    </cfRule>
  </conditionalFormatting>
  <conditionalFormatting sqref="D131:L132">
    <cfRule type="cellIs" dxfId="2" priority="1" operator="equal">
      <formula>0</formula>
    </cfRule>
  </conditionalFormatting>
  <conditionalFormatting sqref="P25">
    <cfRule type="cellIs" dxfId="1" priority="5" operator="equal">
      <formula>0</formula>
    </cfRule>
  </conditionalFormatting>
  <conditionalFormatting sqref="P38">
    <cfRule type="cellIs" dxfId="0" priority="4" operator="equal">
      <formula>0</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A6810-4F17-4E62-B748-9A089D8F601A}">
  <sheetPr>
    <tabColor theme="0" tint="-0.249977111117893"/>
  </sheetPr>
  <dimension ref="B2:D14"/>
  <sheetViews>
    <sheetView workbookViewId="0"/>
  </sheetViews>
  <sheetFormatPr defaultRowHeight="15" x14ac:dyDescent="0.25"/>
  <cols>
    <col min="2" max="2" width="12.28515625" customWidth="1"/>
    <col min="4" max="4" width="23.140625" customWidth="1"/>
  </cols>
  <sheetData>
    <row r="2" spans="2:4" x14ac:dyDescent="0.25">
      <c r="B2" s="1" t="s">
        <v>52</v>
      </c>
      <c r="D2" s="1" t="s">
        <v>69</v>
      </c>
    </row>
    <row r="3" spans="2:4" x14ac:dyDescent="0.25">
      <c r="B3" t="s">
        <v>55</v>
      </c>
      <c r="D3" t="s">
        <v>57</v>
      </c>
    </row>
    <row r="4" spans="2:4" x14ac:dyDescent="0.25">
      <c r="B4" t="s">
        <v>53</v>
      </c>
      <c r="D4" t="s">
        <v>58</v>
      </c>
    </row>
    <row r="5" spans="2:4" x14ac:dyDescent="0.25">
      <c r="B5" t="s">
        <v>51</v>
      </c>
      <c r="D5" t="s">
        <v>59</v>
      </c>
    </row>
    <row r="6" spans="2:4" x14ac:dyDescent="0.25">
      <c r="B6" t="s">
        <v>50</v>
      </c>
      <c r="D6" t="s">
        <v>60</v>
      </c>
    </row>
    <row r="7" spans="2:4" x14ac:dyDescent="0.25">
      <c r="B7" t="s">
        <v>54</v>
      </c>
      <c r="D7" t="s">
        <v>61</v>
      </c>
    </row>
    <row r="8" spans="2:4" x14ac:dyDescent="0.25">
      <c r="B8" t="s">
        <v>56</v>
      </c>
      <c r="D8" t="s">
        <v>62</v>
      </c>
    </row>
    <row r="9" spans="2:4" x14ac:dyDescent="0.25">
      <c r="B9" t="s">
        <v>8</v>
      </c>
      <c r="D9" t="s">
        <v>63</v>
      </c>
    </row>
    <row r="10" spans="2:4" x14ac:dyDescent="0.25">
      <c r="D10" t="s">
        <v>64</v>
      </c>
    </row>
    <row r="11" spans="2:4" x14ac:dyDescent="0.25">
      <c r="D11" t="s">
        <v>65</v>
      </c>
    </row>
    <row r="12" spans="2:4" x14ac:dyDescent="0.25">
      <c r="D12" t="s">
        <v>66</v>
      </c>
    </row>
    <row r="13" spans="2:4" x14ac:dyDescent="0.25">
      <c r="D13" t="s">
        <v>67</v>
      </c>
    </row>
    <row r="14" spans="2:4" x14ac:dyDescent="0.25">
      <c r="D14" t="s">
        <v>68</v>
      </c>
    </row>
  </sheetData>
  <sortState xmlns:xlrd2="http://schemas.microsoft.com/office/spreadsheetml/2017/richdata2" ref="B3:B9">
    <sortCondition ref="B3:B9"/>
  </sortState>
  <phoneticPr fontId="1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F5C33-6905-4BFD-B894-36298D5C61F2}">
  <sheetPr>
    <tabColor theme="4" tint="-0.499984740745262"/>
  </sheetPr>
  <dimension ref="B1:Z66"/>
  <sheetViews>
    <sheetView zoomScale="80" zoomScaleNormal="80" workbookViewId="0"/>
  </sheetViews>
  <sheetFormatPr defaultRowHeight="12.75" x14ac:dyDescent="0.2"/>
  <cols>
    <col min="1" max="2" width="5.7109375" style="57" customWidth="1"/>
    <col min="3" max="3" width="46.140625" style="57" customWidth="1"/>
    <col min="4" max="12" width="8.7109375" style="57" customWidth="1"/>
    <col min="13" max="13" width="5.7109375" style="57" customWidth="1"/>
    <col min="14" max="14" width="15.28515625" style="57" customWidth="1"/>
    <col min="15" max="15" width="5.7109375" style="57" customWidth="1"/>
    <col min="16" max="16" width="70.140625" style="57" customWidth="1"/>
    <col min="17" max="17" width="5.7109375" style="57" customWidth="1"/>
    <col min="18" max="18" width="60.7109375" style="57" customWidth="1"/>
    <col min="19" max="21" width="9.140625" style="57"/>
    <col min="22" max="22" width="60.7109375" style="57" customWidth="1"/>
    <col min="23" max="25" width="9.140625" style="57"/>
    <col min="26" max="26" width="10.28515625" style="57" bestFit="1" customWidth="1"/>
    <col min="27" max="16384" width="9.140625" style="57"/>
  </cols>
  <sheetData>
    <row r="1" spans="2:22" ht="30" customHeight="1" x14ac:dyDescent="0.2"/>
    <row r="2" spans="2:22" ht="30" customHeight="1" x14ac:dyDescent="0.25">
      <c r="B2" s="56" t="s">
        <v>200</v>
      </c>
      <c r="R2" s="56" t="s">
        <v>231</v>
      </c>
    </row>
    <row r="3" spans="2:22" ht="30" customHeight="1" thickBot="1" x14ac:dyDescent="0.25"/>
    <row r="4" spans="2:22" ht="50.1" customHeight="1" thickBot="1" x14ac:dyDescent="0.25">
      <c r="B4" s="58" t="s">
        <v>109</v>
      </c>
      <c r="C4" s="59" t="s">
        <v>110</v>
      </c>
      <c r="D4" s="60" t="s">
        <v>137</v>
      </c>
      <c r="E4" s="60" t="s">
        <v>138</v>
      </c>
      <c r="F4" s="60" t="s">
        <v>355</v>
      </c>
      <c r="G4" s="61" t="s">
        <v>139</v>
      </c>
      <c r="H4" s="62" t="s">
        <v>140</v>
      </c>
      <c r="I4" s="62" t="s">
        <v>141</v>
      </c>
      <c r="J4" s="63" t="s">
        <v>142</v>
      </c>
      <c r="K4" s="63" t="s">
        <v>143</v>
      </c>
      <c r="L4" s="146" t="s">
        <v>332</v>
      </c>
      <c r="N4" s="70" t="s">
        <v>210</v>
      </c>
      <c r="P4" s="141" t="s">
        <v>238</v>
      </c>
      <c r="R4" s="72" t="s">
        <v>198</v>
      </c>
      <c r="S4" s="73">
        <v>2</v>
      </c>
      <c r="T4" s="73">
        <v>3</v>
      </c>
      <c r="U4" s="73">
        <v>4</v>
      </c>
      <c r="V4" s="72" t="s">
        <v>199</v>
      </c>
    </row>
    <row r="5" spans="2:22" ht="30" customHeight="1" thickBot="1" x14ac:dyDescent="0.3">
      <c r="B5" s="64"/>
      <c r="C5" s="65"/>
      <c r="N5" s="147"/>
      <c r="O5" s="140"/>
      <c r="P5" s="140"/>
    </row>
    <row r="6" spans="2:22" ht="30" customHeight="1" thickBot="1" x14ac:dyDescent="0.3">
      <c r="B6" s="64"/>
      <c r="C6" s="65" t="s">
        <v>352</v>
      </c>
      <c r="N6" s="147"/>
      <c r="O6" s="140"/>
      <c r="P6" s="140"/>
    </row>
    <row r="7" spans="2:22" ht="30" customHeight="1" x14ac:dyDescent="0.2">
      <c r="B7" s="370">
        <v>1</v>
      </c>
      <c r="C7" s="360" t="s">
        <v>323</v>
      </c>
      <c r="D7" s="361"/>
      <c r="E7" s="361"/>
      <c r="F7" s="361"/>
      <c r="G7" s="362"/>
      <c r="H7" s="362"/>
      <c r="I7" s="362"/>
      <c r="J7" s="362"/>
      <c r="K7" s="362"/>
      <c r="L7" s="362"/>
      <c r="N7" s="409"/>
      <c r="O7" s="152"/>
      <c r="P7" s="413"/>
      <c r="R7" s="400" t="s">
        <v>359</v>
      </c>
      <c r="S7" s="396" t="s">
        <v>211</v>
      </c>
      <c r="T7" s="398" t="s">
        <v>211</v>
      </c>
      <c r="U7" s="396" t="s">
        <v>211</v>
      </c>
      <c r="V7" s="400" t="s">
        <v>358</v>
      </c>
    </row>
    <row r="8" spans="2:22" ht="30" customHeight="1" x14ac:dyDescent="0.2">
      <c r="B8" s="370">
        <f>B7+1</f>
        <v>2</v>
      </c>
      <c r="C8" s="360" t="s">
        <v>335</v>
      </c>
      <c r="D8" s="361"/>
      <c r="E8" s="361"/>
      <c r="F8" s="361"/>
      <c r="G8" s="362"/>
      <c r="H8" s="362"/>
      <c r="I8" s="362"/>
      <c r="J8" s="362"/>
      <c r="K8" s="362"/>
      <c r="L8" s="362"/>
      <c r="N8" s="410"/>
      <c r="O8" s="152"/>
      <c r="P8" s="414"/>
      <c r="R8" s="401"/>
      <c r="S8" s="397"/>
      <c r="T8" s="399"/>
      <c r="U8" s="397"/>
      <c r="V8" s="401"/>
    </row>
    <row r="9" spans="2:22" ht="30" customHeight="1" x14ac:dyDescent="0.2">
      <c r="B9" s="370">
        <f>B8+1</f>
        <v>3</v>
      </c>
      <c r="C9" s="360" t="s">
        <v>334</v>
      </c>
      <c r="D9" s="361"/>
      <c r="E9" s="361"/>
      <c r="F9" s="361"/>
      <c r="G9" s="362"/>
      <c r="H9" s="362"/>
      <c r="I9" s="362"/>
      <c r="J9" s="362"/>
      <c r="K9" s="362"/>
      <c r="L9" s="362"/>
      <c r="N9" s="410"/>
      <c r="O9" s="152"/>
      <c r="P9" s="414"/>
      <c r="R9" s="401"/>
      <c r="S9" s="397"/>
      <c r="T9" s="399"/>
      <c r="U9" s="397"/>
      <c r="V9" s="401"/>
    </row>
    <row r="10" spans="2:22" ht="30" customHeight="1" x14ac:dyDescent="0.2">
      <c r="B10" s="370">
        <f>B9+1</f>
        <v>4</v>
      </c>
      <c r="C10" s="360" t="s">
        <v>336</v>
      </c>
      <c r="D10" s="361"/>
      <c r="E10" s="361"/>
      <c r="F10" s="361"/>
      <c r="G10" s="362"/>
      <c r="H10" s="362"/>
      <c r="I10" s="362"/>
      <c r="J10" s="362"/>
      <c r="K10" s="362"/>
      <c r="L10" s="362"/>
      <c r="N10" s="410"/>
      <c r="O10" s="152"/>
      <c r="P10" s="414"/>
      <c r="R10" s="401"/>
      <c r="S10" s="397"/>
      <c r="T10" s="399"/>
      <c r="U10" s="397"/>
      <c r="V10" s="401"/>
    </row>
    <row r="11" spans="2:22" ht="30" customHeight="1" thickBot="1" x14ac:dyDescent="0.25">
      <c r="B11" s="365"/>
      <c r="C11" s="366"/>
    </row>
    <row r="12" spans="2:22" ht="30" customHeight="1" thickBot="1" x14ac:dyDescent="0.3">
      <c r="B12" s="64"/>
      <c r="C12" s="65" t="s">
        <v>247</v>
      </c>
      <c r="N12" s="371"/>
      <c r="O12" s="139"/>
      <c r="P12" s="338"/>
      <c r="R12" s="157"/>
      <c r="S12" s="158"/>
      <c r="T12" s="158"/>
      <c r="U12" s="158"/>
      <c r="V12" s="157"/>
    </row>
    <row r="13" spans="2:22" ht="30" customHeight="1" x14ac:dyDescent="0.2">
      <c r="B13" s="359">
        <f>B10+1</f>
        <v>5</v>
      </c>
      <c r="C13" s="347" t="s">
        <v>353</v>
      </c>
      <c r="D13" s="363" t="e">
        <f>'Nefco Financials'!D56</f>
        <v>#DIV/0!</v>
      </c>
      <c r="E13" s="363" t="e">
        <f>'Nefco Financials'!E56</f>
        <v>#DIV/0!</v>
      </c>
      <c r="F13" s="363" t="e">
        <f>'Nefco Financials'!F56</f>
        <v>#DIV/0!</v>
      </c>
      <c r="G13" s="364" t="e">
        <f>'Nefco Financials'!H56</f>
        <v>#DIV/0!</v>
      </c>
      <c r="H13" s="364" t="e">
        <f>'Nefco Financials'!I56</f>
        <v>#DIV/0!</v>
      </c>
      <c r="I13" s="364" t="e">
        <f>'Nefco Financials'!J56</f>
        <v>#DIV/0!</v>
      </c>
      <c r="J13" s="364" t="e">
        <f>'Nefco Financials'!K56</f>
        <v>#DIV/0!</v>
      </c>
      <c r="K13" s="364" t="e">
        <f>'Nefco Financials'!L56</f>
        <v>#DIV/0!</v>
      </c>
      <c r="L13" s="364" t="e">
        <f>'Nefco Financials'!M56</f>
        <v>#DIV/0!</v>
      </c>
      <c r="N13" s="410"/>
      <c r="P13" s="345"/>
      <c r="R13" s="411" t="s">
        <v>252</v>
      </c>
      <c r="S13" s="402" t="s">
        <v>211</v>
      </c>
      <c r="T13" s="404" t="s">
        <v>211</v>
      </c>
      <c r="U13" s="402" t="s">
        <v>211</v>
      </c>
      <c r="V13" s="407" t="s">
        <v>251</v>
      </c>
    </row>
    <row r="14" spans="2:22" ht="30" customHeight="1" thickBot="1" x14ac:dyDescent="0.25">
      <c r="B14" s="359">
        <f>B13+1</f>
        <v>6</v>
      </c>
      <c r="C14" s="372" t="s">
        <v>30</v>
      </c>
      <c r="D14" s="373"/>
      <c r="E14" s="373" t="e">
        <f>'Nefco Financials'!E53</f>
        <v>#DIV/0!</v>
      </c>
      <c r="F14" s="373" t="e">
        <f>'Nefco Financials'!F53</f>
        <v>#DIV/0!</v>
      </c>
      <c r="G14" s="374" t="e">
        <f>'Nefco Financials'!H53</f>
        <v>#DIV/0!</v>
      </c>
      <c r="H14" s="374" t="e">
        <f>'Nefco Financials'!I53</f>
        <v>#DIV/0!</v>
      </c>
      <c r="I14" s="374" t="e">
        <f>'Nefco Financials'!J53</f>
        <v>#DIV/0!</v>
      </c>
      <c r="J14" s="374" t="e">
        <f>'Nefco Financials'!K53</f>
        <v>#DIV/0!</v>
      </c>
      <c r="K14" s="374" t="e">
        <f>'Nefco Financials'!L53</f>
        <v>#DIV/0!</v>
      </c>
      <c r="L14" s="374" t="e">
        <f>'Nefco Financials'!M53</f>
        <v>#DIV/0!</v>
      </c>
      <c r="N14" s="410"/>
      <c r="P14" s="346"/>
      <c r="R14" s="412"/>
      <c r="S14" s="403"/>
      <c r="T14" s="405"/>
      <c r="U14" s="403"/>
      <c r="V14" s="408"/>
    </row>
    <row r="15" spans="2:22" ht="30" customHeight="1" x14ac:dyDescent="0.2">
      <c r="B15" s="359">
        <f>B14+1</f>
        <v>7</v>
      </c>
      <c r="C15" s="347" t="s">
        <v>104</v>
      </c>
      <c r="D15" s="367" t="e">
        <f>'Nefco Financials'!D59</f>
        <v>#DIV/0!</v>
      </c>
      <c r="E15" s="367" t="e">
        <f>'Nefco Financials'!E59</f>
        <v>#DIV/0!</v>
      </c>
      <c r="F15" s="367" t="e">
        <f>'Nefco Financials'!F59</f>
        <v>#DIV/0!</v>
      </c>
      <c r="G15" s="368" t="e">
        <f>'Nefco Financials'!H59</f>
        <v>#DIV/0!</v>
      </c>
      <c r="H15" s="368" t="e">
        <f>'Nefco Financials'!I59</f>
        <v>#DIV/0!</v>
      </c>
      <c r="I15" s="368" t="e">
        <f>'Nefco Financials'!J59</f>
        <v>#DIV/0!</v>
      </c>
      <c r="J15" s="368" t="e">
        <f>'Nefco Financials'!K59</f>
        <v>#DIV/0!</v>
      </c>
      <c r="K15" s="368" t="e">
        <f>'Nefco Financials'!L59</f>
        <v>#DIV/0!</v>
      </c>
      <c r="L15" s="368" t="e">
        <f>'Nefco Financials'!M59</f>
        <v>#DIV/0!</v>
      </c>
      <c r="N15" s="409"/>
      <c r="P15" s="337"/>
      <c r="R15" s="406" t="s">
        <v>240</v>
      </c>
      <c r="S15" s="402" t="s">
        <v>211</v>
      </c>
      <c r="T15" s="404" t="s">
        <v>211</v>
      </c>
      <c r="U15" s="402" t="s">
        <v>211</v>
      </c>
      <c r="V15" s="406" t="s">
        <v>241</v>
      </c>
    </row>
    <row r="16" spans="2:22" ht="30" customHeight="1" thickBot="1" x14ac:dyDescent="0.25">
      <c r="B16" s="359"/>
      <c r="C16" s="347"/>
      <c r="D16" s="367"/>
      <c r="E16" s="367"/>
      <c r="F16" s="367"/>
      <c r="G16" s="368"/>
      <c r="H16" s="368"/>
      <c r="I16" s="368"/>
      <c r="J16" s="368"/>
      <c r="K16" s="368"/>
      <c r="L16" s="368"/>
      <c r="N16" s="410"/>
      <c r="P16" s="337"/>
      <c r="R16" s="395"/>
      <c r="S16" s="403"/>
      <c r="T16" s="405"/>
      <c r="U16" s="403"/>
      <c r="V16" s="395"/>
    </row>
    <row r="17" spans="2:24" ht="30" customHeight="1" thickBot="1" x14ac:dyDescent="0.25">
      <c r="B17" s="365"/>
      <c r="C17" s="366"/>
    </row>
    <row r="18" spans="2:24" ht="30" customHeight="1" thickBot="1" x14ac:dyDescent="0.3">
      <c r="B18" s="153"/>
      <c r="C18" s="154" t="s">
        <v>333</v>
      </c>
      <c r="N18" s="148"/>
      <c r="O18" s="139"/>
      <c r="P18" s="338"/>
      <c r="R18" s="157"/>
      <c r="S18" s="158"/>
      <c r="T18" s="158"/>
      <c r="U18" s="158"/>
      <c r="V18" s="157"/>
    </row>
    <row r="19" spans="2:24" ht="30" customHeight="1" x14ac:dyDescent="0.2">
      <c r="B19" s="359">
        <f>B15+1</f>
        <v>8</v>
      </c>
      <c r="C19" s="347" t="s">
        <v>193</v>
      </c>
      <c r="D19" s="363">
        <f>'Nefco Financials'!D62</f>
        <v>1</v>
      </c>
      <c r="E19" s="363">
        <f>'Nefco Financials'!E62</f>
        <v>1</v>
      </c>
      <c r="F19" s="363">
        <f>'Nefco Financials'!F62</f>
        <v>1</v>
      </c>
      <c r="G19" s="364" t="e">
        <f>'Nefco Financials'!H62</f>
        <v>#DIV/0!</v>
      </c>
      <c r="H19" s="364" t="e">
        <f>'Nefco Financials'!I62</f>
        <v>#DIV/0!</v>
      </c>
      <c r="I19" s="364" t="e">
        <f>'Nefco Financials'!J62</f>
        <v>#DIV/0!</v>
      </c>
      <c r="J19" s="364" t="e">
        <f>'Nefco Financials'!K62</f>
        <v>#DIV/0!</v>
      </c>
      <c r="K19" s="364" t="e">
        <f>'Nefco Financials'!L62</f>
        <v>#DIV/0!</v>
      </c>
      <c r="L19" s="364" t="e">
        <f>'Nefco Financials'!M62</f>
        <v>#DIV/0!</v>
      </c>
      <c r="N19" s="429"/>
      <c r="P19" s="422"/>
      <c r="R19" s="435" t="s">
        <v>254</v>
      </c>
      <c r="S19" s="402" t="s">
        <v>211</v>
      </c>
      <c r="T19" s="399" t="s">
        <v>211</v>
      </c>
      <c r="U19" s="402" t="s">
        <v>211</v>
      </c>
      <c r="V19" s="441" t="s">
        <v>253</v>
      </c>
    </row>
    <row r="20" spans="2:24" ht="30" customHeight="1" x14ac:dyDescent="0.2">
      <c r="B20" s="359">
        <f>B19+1</f>
        <v>9</v>
      </c>
      <c r="C20" s="347" t="s">
        <v>349</v>
      </c>
      <c r="D20" s="363">
        <f>'Nefco Financials'!D64</f>
        <v>0</v>
      </c>
      <c r="E20" s="363">
        <f>'Nefco Financials'!E64</f>
        <v>0</v>
      </c>
      <c r="F20" s="363">
        <f>'Nefco Financials'!F64</f>
        <v>0</v>
      </c>
      <c r="G20" s="364" t="e">
        <f>'Nefco Financials'!H64</f>
        <v>#DIV/0!</v>
      </c>
      <c r="H20" s="364" t="e">
        <f>'Nefco Financials'!I64</f>
        <v>#DIV/0!</v>
      </c>
      <c r="I20" s="364" t="e">
        <f>'Nefco Financials'!J64</f>
        <v>#DIV/0!</v>
      </c>
      <c r="J20" s="364" t="e">
        <f>'Nefco Financials'!K64</f>
        <v>#DIV/0!</v>
      </c>
      <c r="K20" s="364" t="e">
        <f>'Nefco Financials'!L64</f>
        <v>#DIV/0!</v>
      </c>
      <c r="L20" s="364" t="e">
        <f>'Nefco Financials'!M64</f>
        <v>#DIV/0!</v>
      </c>
      <c r="N20" s="430"/>
      <c r="P20" s="420"/>
      <c r="R20" s="435"/>
      <c r="S20" s="397"/>
      <c r="T20" s="399"/>
      <c r="U20" s="397"/>
      <c r="V20" s="441"/>
    </row>
    <row r="21" spans="2:24" ht="30" customHeight="1" x14ac:dyDescent="0.2">
      <c r="B21" s="359">
        <f>B20+1</f>
        <v>10</v>
      </c>
      <c r="C21" s="347" t="s">
        <v>350</v>
      </c>
      <c r="D21" s="363">
        <f>'Nefco Financials'!D66</f>
        <v>0</v>
      </c>
      <c r="E21" s="363">
        <f>'Nefco Financials'!E66</f>
        <v>0</v>
      </c>
      <c r="F21" s="363">
        <f>'Nefco Financials'!F66</f>
        <v>0</v>
      </c>
      <c r="G21" s="364" t="e">
        <f>'Nefco Financials'!H66</f>
        <v>#DIV/0!</v>
      </c>
      <c r="H21" s="364" t="e">
        <f>'Nefco Financials'!I66</f>
        <v>#DIV/0!</v>
      </c>
      <c r="I21" s="364" t="e">
        <f>'Nefco Financials'!J66</f>
        <v>#DIV/0!</v>
      </c>
      <c r="J21" s="364" t="e">
        <f>'Nefco Financials'!K66</f>
        <v>#DIV/0!</v>
      </c>
      <c r="K21" s="364" t="e">
        <f>'Nefco Financials'!L66</f>
        <v>#DIV/0!</v>
      </c>
      <c r="L21" s="364" t="e">
        <f>'Nefco Financials'!M66</f>
        <v>#DIV/0!</v>
      </c>
      <c r="N21" s="430"/>
      <c r="P21" s="420"/>
      <c r="R21" s="435"/>
      <c r="S21" s="397"/>
      <c r="T21" s="399"/>
      <c r="U21" s="397"/>
      <c r="V21" s="441"/>
    </row>
    <row r="22" spans="2:24" ht="30" customHeight="1" thickBot="1" x14ac:dyDescent="0.25">
      <c r="B22" s="359">
        <f>B21+1</f>
        <v>11</v>
      </c>
      <c r="C22" s="347" t="s">
        <v>351</v>
      </c>
      <c r="D22" s="363">
        <f>'Nefco Financials'!D68</f>
        <v>0</v>
      </c>
      <c r="E22" s="363">
        <f>'Nefco Financials'!E68</f>
        <v>0</v>
      </c>
      <c r="F22" s="363">
        <f>'Nefco Financials'!F68</f>
        <v>0</v>
      </c>
      <c r="G22" s="364" t="e">
        <f>'Nefco Financials'!H68</f>
        <v>#DIV/0!</v>
      </c>
      <c r="H22" s="364" t="e">
        <f>'Nefco Financials'!I68</f>
        <v>#DIV/0!</v>
      </c>
      <c r="I22" s="364" t="e">
        <f>'Nefco Financials'!J68</f>
        <v>#DIV/0!</v>
      </c>
      <c r="J22" s="364" t="e">
        <f>'Nefco Financials'!K68</f>
        <v>#DIV/0!</v>
      </c>
      <c r="K22" s="364" t="e">
        <f>'Nefco Financials'!L68</f>
        <v>#DIV/0!</v>
      </c>
      <c r="L22" s="364" t="e">
        <f>'Nefco Financials'!M68</f>
        <v>#DIV/0!</v>
      </c>
      <c r="N22" s="431"/>
      <c r="P22" s="421"/>
      <c r="R22" s="412"/>
      <c r="S22" s="403"/>
      <c r="T22" s="405"/>
      <c r="U22" s="403"/>
      <c r="V22" s="433"/>
    </row>
    <row r="23" spans="2:24" ht="30" customHeight="1" x14ac:dyDescent="0.2">
      <c r="B23" s="359"/>
      <c r="C23" s="347"/>
      <c r="R23" s="375"/>
      <c r="V23" s="375"/>
    </row>
    <row r="24" spans="2:24" ht="30" customHeight="1" thickBot="1" x14ac:dyDescent="0.3">
      <c r="B24" s="153"/>
      <c r="C24" s="154" t="s">
        <v>246</v>
      </c>
      <c r="N24" s="152"/>
      <c r="O24" s="152"/>
      <c r="P24" s="339"/>
      <c r="R24" s="375"/>
      <c r="V24" s="375"/>
    </row>
    <row r="25" spans="2:24" ht="30" customHeight="1" x14ac:dyDescent="0.2">
      <c r="B25" s="359">
        <f>B22+1</f>
        <v>12</v>
      </c>
      <c r="C25" s="347" t="s">
        <v>111</v>
      </c>
      <c r="D25" s="379">
        <f>'Nefco Financials'!D27</f>
        <v>0</v>
      </c>
      <c r="E25" s="379">
        <f>'Nefco Financials'!E27</f>
        <v>0</v>
      </c>
      <c r="F25" s="379">
        <f>'Nefco Financials'!F27</f>
        <v>0</v>
      </c>
      <c r="G25" s="380">
        <f>'Nefco Financials'!H27</f>
        <v>0</v>
      </c>
      <c r="H25" s="380">
        <f>'Nefco Financials'!I27</f>
        <v>0</v>
      </c>
      <c r="I25" s="380">
        <f>'Nefco Financials'!J27</f>
        <v>0</v>
      </c>
      <c r="J25" s="380">
        <f>'Nefco Financials'!K27</f>
        <v>0</v>
      </c>
      <c r="K25" s="380">
        <f>'Nefco Financials'!L27</f>
        <v>0</v>
      </c>
      <c r="L25" s="380">
        <f>'Nefco Financials'!M27</f>
        <v>0</v>
      </c>
      <c r="N25" s="410"/>
      <c r="P25" s="417"/>
      <c r="R25" s="436" t="s">
        <v>256</v>
      </c>
      <c r="S25" s="437" t="s">
        <v>211</v>
      </c>
      <c r="T25" s="396" t="s">
        <v>211</v>
      </c>
      <c r="U25" s="439" t="s">
        <v>211</v>
      </c>
      <c r="V25" s="432" t="s">
        <v>255</v>
      </c>
    </row>
    <row r="26" spans="2:24" ht="30" customHeight="1" thickBot="1" x14ac:dyDescent="0.25">
      <c r="B26" s="359">
        <f t="shared" ref="B26" si="0">B25+1</f>
        <v>13</v>
      </c>
      <c r="C26" s="372" t="s">
        <v>90</v>
      </c>
      <c r="D26" s="373" t="e">
        <f>'Nefco Financials'!D54</f>
        <v>#DIV/0!</v>
      </c>
      <c r="E26" s="381" t="e">
        <f>'Nefco Financials'!E54</f>
        <v>#DIV/0!</v>
      </c>
      <c r="F26" s="381" t="e">
        <f>'Nefco Financials'!F54</f>
        <v>#DIV/0!</v>
      </c>
      <c r="G26" s="382" t="e">
        <f>'Nefco Financials'!H54</f>
        <v>#DIV/0!</v>
      </c>
      <c r="H26" s="382" t="e">
        <f>'Nefco Financials'!I54</f>
        <v>#DIV/0!</v>
      </c>
      <c r="I26" s="382" t="e">
        <f>'Nefco Financials'!J54</f>
        <v>#DIV/0!</v>
      </c>
      <c r="J26" s="382" t="e">
        <f>'Nefco Financials'!K54</f>
        <v>#DIV/0!</v>
      </c>
      <c r="K26" s="382" t="e">
        <f>'Nefco Financials'!L54</f>
        <v>#DIV/0!</v>
      </c>
      <c r="L26" s="382" t="e">
        <f>'Nefco Financials'!M54</f>
        <v>#DIV/0!</v>
      </c>
      <c r="N26" s="410"/>
      <c r="P26" s="418"/>
      <c r="R26" s="412"/>
      <c r="S26" s="438"/>
      <c r="T26" s="403"/>
      <c r="U26" s="440"/>
      <c r="V26" s="433"/>
    </row>
    <row r="27" spans="2:24" ht="30" customHeight="1" x14ac:dyDescent="0.2">
      <c r="B27" s="359">
        <f>B26+1</f>
        <v>14</v>
      </c>
      <c r="C27" s="347" t="s">
        <v>112</v>
      </c>
      <c r="D27" s="361">
        <f>'Nefco Financials'!D35</f>
        <v>0</v>
      </c>
      <c r="E27" s="361">
        <f>'Nefco Financials'!E35</f>
        <v>0</v>
      </c>
      <c r="F27" s="361">
        <f>'Nefco Financials'!F35</f>
        <v>0</v>
      </c>
      <c r="G27" s="362">
        <f>'Nefco Financials'!H35</f>
        <v>0</v>
      </c>
      <c r="H27" s="362">
        <f>'Nefco Financials'!I35</f>
        <v>0</v>
      </c>
      <c r="I27" s="362">
        <f>'Nefco Financials'!J35</f>
        <v>0</v>
      </c>
      <c r="J27" s="362">
        <f>'Nefco Financials'!K35</f>
        <v>0</v>
      </c>
      <c r="K27" s="362">
        <f>'Nefco Financials'!L35</f>
        <v>0</v>
      </c>
      <c r="L27" s="362">
        <f>'Nefco Financials'!M35</f>
        <v>0</v>
      </c>
      <c r="N27" s="409"/>
      <c r="P27" s="417"/>
      <c r="R27" s="411" t="s">
        <v>258</v>
      </c>
      <c r="S27" s="447" t="s">
        <v>211</v>
      </c>
      <c r="T27" s="402" t="s">
        <v>211</v>
      </c>
      <c r="U27" s="449" t="s">
        <v>211</v>
      </c>
      <c r="V27" s="451" t="s">
        <v>257</v>
      </c>
    </row>
    <row r="28" spans="2:24" ht="30" customHeight="1" x14ac:dyDescent="0.2">
      <c r="B28" s="359">
        <f t="shared" ref="B28" si="1">B27+1</f>
        <v>15</v>
      </c>
      <c r="C28" s="347" t="s">
        <v>14</v>
      </c>
      <c r="D28" s="363" t="e">
        <f>'Nefco Financials'!D55</f>
        <v>#DIV/0!</v>
      </c>
      <c r="E28" s="363" t="e">
        <f>'Nefco Financials'!E55</f>
        <v>#DIV/0!</v>
      </c>
      <c r="F28" s="363" t="e">
        <f>'Nefco Financials'!F55</f>
        <v>#DIV/0!</v>
      </c>
      <c r="G28" s="364" t="e">
        <f>'Nefco Financials'!H55</f>
        <v>#DIV/0!</v>
      </c>
      <c r="H28" s="364" t="e">
        <f>'Nefco Financials'!I55</f>
        <v>#DIV/0!</v>
      </c>
      <c r="I28" s="364" t="e">
        <f>'Nefco Financials'!J55</f>
        <v>#DIV/0!</v>
      </c>
      <c r="J28" s="364" t="e">
        <f>'Nefco Financials'!K55</f>
        <v>#DIV/0!</v>
      </c>
      <c r="K28" s="364" t="e">
        <f>'Nefco Financials'!L55</f>
        <v>#DIV/0!</v>
      </c>
      <c r="L28" s="364" t="e">
        <f>'Nefco Financials'!M55</f>
        <v>#DIV/0!</v>
      </c>
      <c r="N28" s="410"/>
      <c r="P28" s="419"/>
      <c r="R28" s="435"/>
      <c r="S28" s="448"/>
      <c r="T28" s="397"/>
      <c r="U28" s="450"/>
      <c r="V28" s="441"/>
    </row>
    <row r="29" spans="2:24" s="66" customFormat="1" ht="30" customHeight="1" x14ac:dyDescent="0.2">
      <c r="B29" s="359">
        <f>1+B28</f>
        <v>16</v>
      </c>
      <c r="C29" s="347" t="s">
        <v>2</v>
      </c>
      <c r="D29" s="361">
        <f>'Nefco Financials'!D48</f>
        <v>0</v>
      </c>
      <c r="E29" s="361">
        <f>'Nefco Financials'!E48</f>
        <v>0</v>
      </c>
      <c r="F29" s="361">
        <f>'Nefco Financials'!F48</f>
        <v>0</v>
      </c>
      <c r="G29" s="362">
        <f>'Nefco Financials'!H48</f>
        <v>0</v>
      </c>
      <c r="H29" s="362">
        <f>'Nefco Financials'!I48</f>
        <v>0</v>
      </c>
      <c r="I29" s="362">
        <f>'Nefco Financials'!J48</f>
        <v>0</v>
      </c>
      <c r="J29" s="362">
        <f>'Nefco Financials'!K48</f>
        <v>0</v>
      </c>
      <c r="K29" s="362">
        <f>'Nefco Financials'!L48</f>
        <v>0</v>
      </c>
      <c r="L29" s="362">
        <f>'Nefco Financials'!M48</f>
        <v>0</v>
      </c>
      <c r="M29" s="57"/>
      <c r="N29" s="410"/>
      <c r="O29" s="57"/>
      <c r="P29" s="419"/>
      <c r="R29" s="435"/>
      <c r="S29" s="448"/>
      <c r="T29" s="397"/>
      <c r="U29" s="450"/>
      <c r="V29" s="441"/>
    </row>
    <row r="30" spans="2:24" s="66" customFormat="1" ht="30" customHeight="1" thickBot="1" x14ac:dyDescent="0.25">
      <c r="B30" s="359">
        <f>B29+1</f>
        <v>17</v>
      </c>
      <c r="C30" s="347" t="s">
        <v>81</v>
      </c>
      <c r="D30" s="363" t="e">
        <f>'Nefco Financials'!D58</f>
        <v>#DIV/0!</v>
      </c>
      <c r="E30" s="363" t="e">
        <f>'Nefco Financials'!E58</f>
        <v>#DIV/0!</v>
      </c>
      <c r="F30" s="363" t="e">
        <f>'Nefco Financials'!F58</f>
        <v>#DIV/0!</v>
      </c>
      <c r="G30" s="364" t="e">
        <f>'Nefco Financials'!H58</f>
        <v>#DIV/0!</v>
      </c>
      <c r="H30" s="364" t="e">
        <f>'Nefco Financials'!I58</f>
        <v>#DIV/0!</v>
      </c>
      <c r="I30" s="364" t="e">
        <f>'Nefco Financials'!J58</f>
        <v>#DIV/0!</v>
      </c>
      <c r="J30" s="364" t="e">
        <f>'Nefco Financials'!K58</f>
        <v>#DIV/0!</v>
      </c>
      <c r="K30" s="364" t="e">
        <f>'Nefco Financials'!L58</f>
        <v>#DIV/0!</v>
      </c>
      <c r="L30" s="364" t="e">
        <f>'Nefco Financials'!M58</f>
        <v>#DIV/0!</v>
      </c>
      <c r="M30" s="57"/>
      <c r="N30" s="425"/>
      <c r="O30" s="57"/>
      <c r="P30" s="418"/>
      <c r="R30" s="412"/>
      <c r="S30" s="438"/>
      <c r="T30" s="403"/>
      <c r="U30" s="440"/>
      <c r="V30" s="433"/>
    </row>
    <row r="31" spans="2:24" s="66" customFormat="1" ht="30" customHeight="1" thickBot="1" x14ac:dyDescent="0.25">
      <c r="B31" s="359"/>
      <c r="C31" s="347"/>
      <c r="D31" s="57"/>
      <c r="E31" s="57"/>
      <c r="F31" s="57"/>
      <c r="G31" s="57"/>
      <c r="H31" s="57"/>
      <c r="I31" s="57"/>
      <c r="J31" s="57"/>
      <c r="K31" s="57"/>
      <c r="L31" s="57"/>
      <c r="M31" s="57"/>
      <c r="N31" s="57"/>
      <c r="O31" s="57"/>
      <c r="P31" s="57"/>
      <c r="Q31" s="57"/>
      <c r="R31" s="375"/>
      <c r="S31" s="57"/>
      <c r="T31" s="57"/>
      <c r="U31" s="57"/>
      <c r="V31" s="375"/>
      <c r="W31" s="57"/>
      <c r="X31" s="57"/>
    </row>
    <row r="32" spans="2:24" ht="30" customHeight="1" thickBot="1" x14ac:dyDescent="0.3">
      <c r="B32" s="153"/>
      <c r="C32" s="154" t="s">
        <v>330</v>
      </c>
      <c r="N32" s="149"/>
      <c r="O32" s="139"/>
      <c r="P32" s="338"/>
      <c r="Q32" s="139"/>
      <c r="R32" s="376"/>
      <c r="S32" s="156"/>
      <c r="T32" s="156"/>
      <c r="U32" s="156"/>
      <c r="V32" s="376"/>
      <c r="W32" s="139"/>
    </row>
    <row r="33" spans="2:23" ht="30" customHeight="1" x14ac:dyDescent="0.2">
      <c r="B33" s="359">
        <f>B30+1</f>
        <v>18</v>
      </c>
      <c r="C33" s="347" t="s">
        <v>325</v>
      </c>
      <c r="D33" s="361">
        <f>'Nefco Financials'!D84</f>
        <v>0</v>
      </c>
      <c r="E33" s="361">
        <f>'Nefco Financials'!E84</f>
        <v>0</v>
      </c>
      <c r="F33" s="361">
        <f>'Nefco Financials'!F84</f>
        <v>0</v>
      </c>
      <c r="G33" s="362">
        <f>'Nefco Financials'!H84</f>
        <v>0</v>
      </c>
      <c r="H33" s="362">
        <f>'Nefco Financials'!I84</f>
        <v>0</v>
      </c>
      <c r="I33" s="362">
        <f>'Nefco Financials'!J84</f>
        <v>0</v>
      </c>
      <c r="J33" s="362">
        <f>'Nefco Financials'!K84</f>
        <v>0</v>
      </c>
      <c r="K33" s="362">
        <f>'Nefco Financials'!L84</f>
        <v>0</v>
      </c>
      <c r="L33" s="362">
        <f>'Nefco Financials'!M84</f>
        <v>0</v>
      </c>
      <c r="N33" s="423"/>
      <c r="P33" s="422"/>
      <c r="R33" s="446" t="s">
        <v>329</v>
      </c>
      <c r="S33" s="402" t="s">
        <v>211</v>
      </c>
      <c r="T33" s="404" t="s">
        <v>211</v>
      </c>
      <c r="U33" s="402" t="s">
        <v>211</v>
      </c>
      <c r="V33" s="395" t="s">
        <v>328</v>
      </c>
    </row>
    <row r="34" spans="2:23" ht="30" customHeight="1" x14ac:dyDescent="0.2">
      <c r="B34" s="359">
        <f>B33+1</f>
        <v>19</v>
      </c>
      <c r="C34" s="347" t="s">
        <v>19</v>
      </c>
      <c r="D34" s="361">
        <f>'Nefco Financials'!D85</f>
        <v>0</v>
      </c>
      <c r="E34" s="361">
        <f>'Nefco Financials'!E85</f>
        <v>0</v>
      </c>
      <c r="F34" s="361">
        <f>'Nefco Financials'!F85</f>
        <v>0</v>
      </c>
      <c r="G34" s="362">
        <f>'Nefco Financials'!H85</f>
        <v>0</v>
      </c>
      <c r="H34" s="362">
        <f>'Nefco Financials'!I85</f>
        <v>0</v>
      </c>
      <c r="I34" s="362">
        <f>'Nefco Financials'!J85</f>
        <v>0</v>
      </c>
      <c r="J34" s="362">
        <f>'Nefco Financials'!K85</f>
        <v>0</v>
      </c>
      <c r="K34" s="362">
        <f>'Nefco Financials'!L85</f>
        <v>0</v>
      </c>
      <c r="L34" s="362">
        <f>'Nefco Financials'!M85</f>
        <v>0</v>
      </c>
      <c r="N34" s="424"/>
      <c r="P34" s="420"/>
      <c r="R34" s="395"/>
      <c r="S34" s="397"/>
      <c r="T34" s="399"/>
      <c r="U34" s="397"/>
      <c r="V34" s="395"/>
    </row>
    <row r="35" spans="2:23" ht="30" customHeight="1" x14ac:dyDescent="0.2">
      <c r="B35" s="359">
        <f>B34+1</f>
        <v>20</v>
      </c>
      <c r="C35" s="347" t="s">
        <v>326</v>
      </c>
      <c r="D35" s="383" t="e">
        <f>'Nefco Financials'!D123</f>
        <v>#DIV/0!</v>
      </c>
      <c r="E35" s="383" t="e">
        <f>'Nefco Financials'!E123</f>
        <v>#DIV/0!</v>
      </c>
      <c r="F35" s="383" t="e">
        <f>'Nefco Financials'!F123</f>
        <v>#DIV/0!</v>
      </c>
      <c r="G35" s="384" t="e">
        <f>'Nefco Financials'!H123</f>
        <v>#DIV/0!</v>
      </c>
      <c r="H35" s="384" t="e">
        <f>'Nefco Financials'!I123</f>
        <v>#DIV/0!</v>
      </c>
      <c r="I35" s="384" t="e">
        <f>'Nefco Financials'!J123</f>
        <v>#DIV/0!</v>
      </c>
      <c r="J35" s="384" t="e">
        <f>'Nefco Financials'!K123</f>
        <v>#DIV/0!</v>
      </c>
      <c r="K35" s="384" t="e">
        <f>'Nefco Financials'!L123</f>
        <v>#DIV/0!</v>
      </c>
      <c r="L35" s="384" t="e">
        <f>'Nefco Financials'!M123</f>
        <v>#DIV/0!</v>
      </c>
      <c r="N35" s="424"/>
      <c r="P35" s="420"/>
      <c r="R35" s="395"/>
      <c r="S35" s="397"/>
      <c r="T35" s="399"/>
      <c r="U35" s="397"/>
      <c r="V35" s="395"/>
    </row>
    <row r="36" spans="2:23" ht="30" customHeight="1" thickBot="1" x14ac:dyDescent="0.25">
      <c r="B36" s="359">
        <f>B35+1</f>
        <v>21</v>
      </c>
      <c r="C36" s="347" t="s">
        <v>113</v>
      </c>
      <c r="D36" s="361">
        <f>'Nefco Financials'!D86</f>
        <v>0</v>
      </c>
      <c r="E36" s="361">
        <f>'Nefco Financials'!E86</f>
        <v>0</v>
      </c>
      <c r="F36" s="361">
        <f>'Nefco Financials'!F86</f>
        <v>0</v>
      </c>
      <c r="G36" s="362">
        <f>'Nefco Financials'!H86</f>
        <v>0</v>
      </c>
      <c r="H36" s="362">
        <f>'Nefco Financials'!I86</f>
        <v>0</v>
      </c>
      <c r="I36" s="362">
        <f>'Nefco Financials'!J86</f>
        <v>0</v>
      </c>
      <c r="J36" s="362">
        <f>'Nefco Financials'!K86</f>
        <v>0</v>
      </c>
      <c r="K36" s="362">
        <f>'Nefco Financials'!L86</f>
        <v>0</v>
      </c>
      <c r="L36" s="362">
        <f>'Nefco Financials'!M86</f>
        <v>0</v>
      </c>
      <c r="N36" s="424"/>
      <c r="P36" s="421"/>
      <c r="R36" s="395"/>
      <c r="S36" s="397"/>
      <c r="T36" s="399"/>
      <c r="U36" s="397"/>
      <c r="V36" s="395"/>
    </row>
    <row r="37" spans="2:23" ht="30" customHeight="1" thickBot="1" x14ac:dyDescent="0.25">
      <c r="B37" s="359"/>
      <c r="C37" s="347"/>
      <c r="R37" s="375"/>
      <c r="V37" s="375"/>
    </row>
    <row r="38" spans="2:23" ht="30" customHeight="1" thickBot="1" x14ac:dyDescent="0.3">
      <c r="B38" s="153"/>
      <c r="C38" s="385" t="s">
        <v>331</v>
      </c>
      <c r="P38" s="338"/>
      <c r="Q38" s="139"/>
      <c r="R38" s="377"/>
      <c r="S38" s="139"/>
      <c r="T38" s="139"/>
      <c r="U38" s="139"/>
      <c r="V38" s="377"/>
      <c r="W38" s="139"/>
    </row>
    <row r="39" spans="2:23" ht="30" customHeight="1" x14ac:dyDescent="0.2">
      <c r="B39" s="359">
        <f>B36+1</f>
        <v>22</v>
      </c>
      <c r="C39" s="347" t="s">
        <v>229</v>
      </c>
      <c r="D39" s="361">
        <f>'Nefco Financials'!D93</f>
        <v>0</v>
      </c>
      <c r="E39" s="361">
        <f>'Nefco Financials'!E93</f>
        <v>0</v>
      </c>
      <c r="F39" s="361">
        <f>'Nefco Financials'!F93</f>
        <v>0</v>
      </c>
      <c r="G39" s="362">
        <f>'Nefco Financials'!H93</f>
        <v>0</v>
      </c>
      <c r="H39" s="362">
        <f>'Nefco Financials'!I93</f>
        <v>0</v>
      </c>
      <c r="I39" s="362">
        <f>'Nefco Financials'!J93</f>
        <v>0</v>
      </c>
      <c r="J39" s="362">
        <f>'Nefco Financials'!K93</f>
        <v>0</v>
      </c>
      <c r="K39" s="362">
        <f>'Nefco Financials'!L93</f>
        <v>0</v>
      </c>
      <c r="L39" s="362">
        <f>'Nefco Financials'!M93</f>
        <v>0</v>
      </c>
      <c r="N39" s="410"/>
      <c r="P39" s="422"/>
      <c r="R39" s="395" t="s">
        <v>327</v>
      </c>
      <c r="S39" s="402" t="s">
        <v>211</v>
      </c>
      <c r="T39" s="404" t="s">
        <v>211</v>
      </c>
      <c r="U39" s="402" t="s">
        <v>211</v>
      </c>
      <c r="V39" s="395" t="s">
        <v>259</v>
      </c>
    </row>
    <row r="40" spans="2:23" ht="30" customHeight="1" x14ac:dyDescent="0.2">
      <c r="B40" s="359">
        <f>B39+1</f>
        <v>23</v>
      </c>
      <c r="C40" s="347" t="s">
        <v>114</v>
      </c>
      <c r="D40" s="361">
        <f>'Nefco Financials'!D102</f>
        <v>0</v>
      </c>
      <c r="E40" s="361">
        <f>'Nefco Financials'!E102</f>
        <v>0</v>
      </c>
      <c r="F40" s="361">
        <f>'Nefco Financials'!F102</f>
        <v>0</v>
      </c>
      <c r="G40" s="362">
        <f>'Nefco Financials'!H102</f>
        <v>0</v>
      </c>
      <c r="H40" s="362">
        <f>'Nefco Financials'!I102</f>
        <v>0</v>
      </c>
      <c r="I40" s="362">
        <f>'Nefco Financials'!J102</f>
        <v>0</v>
      </c>
      <c r="J40" s="362">
        <f>'Nefco Financials'!K102</f>
        <v>0</v>
      </c>
      <c r="K40" s="362">
        <f>'Nefco Financials'!L102</f>
        <v>0</v>
      </c>
      <c r="L40" s="362">
        <f>'Nefco Financials'!M102</f>
        <v>0</v>
      </c>
      <c r="N40" s="410"/>
      <c r="P40" s="420"/>
      <c r="R40" s="395"/>
      <c r="S40" s="397"/>
      <c r="T40" s="399"/>
      <c r="U40" s="397"/>
      <c r="V40" s="395"/>
    </row>
    <row r="41" spans="2:23" ht="30" customHeight="1" x14ac:dyDescent="0.2">
      <c r="B41" s="359">
        <f>B40+1</f>
        <v>24</v>
      </c>
      <c r="C41" s="347" t="s">
        <v>28</v>
      </c>
      <c r="D41" s="363" t="e">
        <f>'Nefco Financials'!D114</f>
        <v>#DIV/0!</v>
      </c>
      <c r="E41" s="363" t="e">
        <f>'Nefco Financials'!E114</f>
        <v>#DIV/0!</v>
      </c>
      <c r="F41" s="363" t="e">
        <f>'Nefco Financials'!F114</f>
        <v>#DIV/0!</v>
      </c>
      <c r="G41" s="364" t="e">
        <f>'Nefco Financials'!H114</f>
        <v>#DIV/0!</v>
      </c>
      <c r="H41" s="364" t="e">
        <f>'Nefco Financials'!I114</f>
        <v>#DIV/0!</v>
      </c>
      <c r="I41" s="364" t="e">
        <f>'Nefco Financials'!J114</f>
        <v>#DIV/0!</v>
      </c>
      <c r="J41" s="364" t="e">
        <f>'Nefco Financials'!K114</f>
        <v>#DIV/0!</v>
      </c>
      <c r="K41" s="364" t="e">
        <f>'Nefco Financials'!L114</f>
        <v>#DIV/0!</v>
      </c>
      <c r="L41" s="364" t="e">
        <f>'Nefco Financials'!M114</f>
        <v>#DIV/0!</v>
      </c>
      <c r="N41" s="410"/>
      <c r="P41" s="420"/>
      <c r="R41" s="395"/>
      <c r="S41" s="397"/>
      <c r="T41" s="399"/>
      <c r="U41" s="397"/>
      <c r="V41" s="395"/>
    </row>
    <row r="42" spans="2:23" ht="30" customHeight="1" x14ac:dyDescent="0.2">
      <c r="B42" s="359">
        <f>B41+1</f>
        <v>25</v>
      </c>
      <c r="C42" s="347" t="s">
        <v>307</v>
      </c>
      <c r="D42" s="363" t="e">
        <f>('Nefco Financials'!D93+'Nefco Financials'!D95)/'Nefco Financials'!D111</f>
        <v>#DIV/0!</v>
      </c>
      <c r="E42" s="363" t="e">
        <f>('Nefco Financials'!E93+'Nefco Financials'!E95)/'Nefco Financials'!E111</f>
        <v>#DIV/0!</v>
      </c>
      <c r="F42" s="363" t="e">
        <f>('Nefco Financials'!F93+'Nefco Financials'!F95)/'Nefco Financials'!F111</f>
        <v>#DIV/0!</v>
      </c>
      <c r="G42" s="364" t="e">
        <f>('Nefco Financials'!H93+'Nefco Financials'!H95)/'Nefco Financials'!H111</f>
        <v>#DIV/0!</v>
      </c>
      <c r="H42" s="364" t="e">
        <f>('Nefco Financials'!I93+'Nefco Financials'!I95)/'Nefco Financials'!I111</f>
        <v>#DIV/0!</v>
      </c>
      <c r="I42" s="364" t="e">
        <f>('Nefco Financials'!J93+'Nefco Financials'!J95)/'Nefco Financials'!J111</f>
        <v>#DIV/0!</v>
      </c>
      <c r="J42" s="364" t="e">
        <f>('Nefco Financials'!K93+'Nefco Financials'!K95)/'Nefco Financials'!K111</f>
        <v>#DIV/0!</v>
      </c>
      <c r="K42" s="364" t="e">
        <f>('Nefco Financials'!L93+'Nefco Financials'!L95)/'Nefco Financials'!L111</f>
        <v>#DIV/0!</v>
      </c>
      <c r="L42" s="364" t="e">
        <f>('Nefco Financials'!M93+'Nefco Financials'!M95)/'Nefco Financials'!M111</f>
        <v>#DIV/0!</v>
      </c>
      <c r="N42" s="410"/>
      <c r="P42" s="420"/>
      <c r="R42" s="395"/>
      <c r="S42" s="397"/>
      <c r="T42" s="399"/>
      <c r="U42" s="397"/>
      <c r="V42" s="395"/>
    </row>
    <row r="43" spans="2:23" ht="30" customHeight="1" x14ac:dyDescent="0.2">
      <c r="B43" s="365"/>
      <c r="C43" s="366"/>
      <c r="R43" s="375"/>
      <c r="V43" s="375"/>
    </row>
    <row r="44" spans="2:23" ht="30" customHeight="1" thickBot="1" x14ac:dyDescent="0.3">
      <c r="B44" s="64"/>
      <c r="C44" s="65" t="s">
        <v>354</v>
      </c>
      <c r="P44" s="322"/>
      <c r="R44" s="378"/>
      <c r="V44" s="378"/>
    </row>
    <row r="45" spans="2:23" ht="30" customHeight="1" x14ac:dyDescent="0.2">
      <c r="B45" s="359">
        <f>B42+1</f>
        <v>26</v>
      </c>
      <c r="C45" s="387" t="s">
        <v>248</v>
      </c>
      <c r="D45" s="361" t="e">
        <f>'Nefco Financials'!D118</f>
        <v>#DIV/0!</v>
      </c>
      <c r="E45" s="361" t="e">
        <f>'Nefco Financials'!E118</f>
        <v>#DIV/0!</v>
      </c>
      <c r="F45" s="361" t="e">
        <f>'Nefco Financials'!F118</f>
        <v>#DIV/0!</v>
      </c>
      <c r="G45" s="386" t="e">
        <f>'Nefco Financials'!H118</f>
        <v>#DIV/0!</v>
      </c>
      <c r="H45" s="386" t="e">
        <f>'Nefco Financials'!I118</f>
        <v>#DIV/0!</v>
      </c>
      <c r="I45" s="386" t="e">
        <f>'Nefco Financials'!J118</f>
        <v>#DIV/0!</v>
      </c>
      <c r="J45" s="386" t="e">
        <f>'Nefco Financials'!K118</f>
        <v>#DIV/0!</v>
      </c>
      <c r="K45" s="386" t="e">
        <f>'Nefco Financials'!L118</f>
        <v>#DIV/0!</v>
      </c>
      <c r="L45" s="386" t="e">
        <f>'Nefco Financials'!M118</f>
        <v>#DIV/0!</v>
      </c>
      <c r="N45" s="429"/>
      <c r="P45" s="419"/>
      <c r="R45" s="434" t="s">
        <v>261</v>
      </c>
      <c r="S45" s="396" t="s">
        <v>211</v>
      </c>
      <c r="T45" s="398" t="s">
        <v>211</v>
      </c>
      <c r="U45" s="396" t="s">
        <v>211</v>
      </c>
      <c r="V45" s="452" t="s">
        <v>260</v>
      </c>
    </row>
    <row r="46" spans="2:23" ht="30" customHeight="1" x14ac:dyDescent="0.2">
      <c r="B46" s="359">
        <f>B45+1</f>
        <v>27</v>
      </c>
      <c r="C46" s="387" t="s">
        <v>249</v>
      </c>
      <c r="D46" s="361" t="e">
        <f>'Nefco Financials'!D119</f>
        <v>#DIV/0!</v>
      </c>
      <c r="E46" s="361" t="e">
        <f>'Nefco Financials'!E119</f>
        <v>#DIV/0!</v>
      </c>
      <c r="F46" s="361" t="e">
        <f>'Nefco Financials'!F119</f>
        <v>#DIV/0!</v>
      </c>
      <c r="G46" s="386" t="e">
        <f>'Nefco Financials'!H119</f>
        <v>#DIV/0!</v>
      </c>
      <c r="H46" s="386" t="e">
        <f>'Nefco Financials'!I119</f>
        <v>#DIV/0!</v>
      </c>
      <c r="I46" s="386" t="e">
        <f>'Nefco Financials'!J119</f>
        <v>#DIV/0!</v>
      </c>
      <c r="J46" s="386" t="e">
        <f>'Nefco Financials'!K119</f>
        <v>#DIV/0!</v>
      </c>
      <c r="K46" s="386" t="e">
        <f>'Nefco Financials'!L119</f>
        <v>#DIV/0!</v>
      </c>
      <c r="L46" s="386" t="e">
        <f>'Nefco Financials'!M119</f>
        <v>#DIV/0!</v>
      </c>
      <c r="N46" s="430"/>
      <c r="P46" s="419"/>
      <c r="R46" s="435"/>
      <c r="S46" s="397"/>
      <c r="T46" s="399"/>
      <c r="U46" s="397"/>
      <c r="V46" s="441"/>
    </row>
    <row r="47" spans="2:23" ht="30" customHeight="1" x14ac:dyDescent="0.2">
      <c r="B47" s="359">
        <f>B46+1</f>
        <v>28</v>
      </c>
      <c r="C47" s="387" t="s">
        <v>250</v>
      </c>
      <c r="D47" s="361" t="e">
        <f>'Nefco Financials'!D120</f>
        <v>#DIV/0!</v>
      </c>
      <c r="E47" s="361" t="e">
        <f>'Nefco Financials'!E120</f>
        <v>#DIV/0!</v>
      </c>
      <c r="F47" s="361" t="e">
        <f>'Nefco Financials'!F120</f>
        <v>#DIV/0!</v>
      </c>
      <c r="G47" s="386" t="e">
        <f>'Nefco Financials'!H120</f>
        <v>#DIV/0!</v>
      </c>
      <c r="H47" s="386" t="e">
        <f>'Nefco Financials'!I120</f>
        <v>#DIV/0!</v>
      </c>
      <c r="I47" s="386" t="e">
        <f>'Nefco Financials'!J120</f>
        <v>#DIV/0!</v>
      </c>
      <c r="J47" s="386" t="e">
        <f>'Nefco Financials'!K120</f>
        <v>#DIV/0!</v>
      </c>
      <c r="K47" s="386" t="e">
        <f>'Nefco Financials'!L120</f>
        <v>#DIV/0!</v>
      </c>
      <c r="L47" s="386" t="e">
        <f>'Nefco Financials'!M120</f>
        <v>#DIV/0!</v>
      </c>
      <c r="N47" s="430"/>
      <c r="P47" s="419"/>
      <c r="R47" s="435"/>
      <c r="S47" s="397"/>
      <c r="T47" s="399"/>
      <c r="U47" s="397"/>
      <c r="V47" s="441"/>
    </row>
    <row r="48" spans="2:23" ht="30" customHeight="1" x14ac:dyDescent="0.2">
      <c r="B48" s="359">
        <f t="shared" ref="B48:B51" si="2">B47+1</f>
        <v>29</v>
      </c>
      <c r="C48" s="347" t="s">
        <v>242</v>
      </c>
      <c r="D48" s="361">
        <f>'Nefco Financials'!D121</f>
        <v>0</v>
      </c>
      <c r="E48" s="361">
        <f>'Nefco Financials'!E121</f>
        <v>0</v>
      </c>
      <c r="F48" s="361">
        <f>'Nefco Financials'!F121</f>
        <v>0</v>
      </c>
      <c r="G48" s="362">
        <f>'Nefco Financials'!H121</f>
        <v>0</v>
      </c>
      <c r="H48" s="362">
        <f>'Nefco Financials'!I121</f>
        <v>0</v>
      </c>
      <c r="I48" s="362">
        <f>'Nefco Financials'!J121</f>
        <v>0</v>
      </c>
      <c r="J48" s="362">
        <f>'Nefco Financials'!K121</f>
        <v>0</v>
      </c>
      <c r="K48" s="362">
        <f>'Nefco Financials'!L121</f>
        <v>0</v>
      </c>
      <c r="L48" s="362">
        <f>'Nefco Financials'!M121</f>
        <v>0</v>
      </c>
      <c r="N48" s="430"/>
      <c r="P48" s="419"/>
      <c r="R48" s="435"/>
      <c r="S48" s="397"/>
      <c r="T48" s="399"/>
      <c r="U48" s="397"/>
      <c r="V48" s="441"/>
    </row>
    <row r="49" spans="2:26" ht="30" customHeight="1" thickBot="1" x14ac:dyDescent="0.25">
      <c r="B49" s="359">
        <f t="shared" si="2"/>
        <v>30</v>
      </c>
      <c r="C49" s="372" t="s">
        <v>243</v>
      </c>
      <c r="D49" s="373" t="e">
        <f>'Nefco Financials'!D122</f>
        <v>#DIV/0!</v>
      </c>
      <c r="E49" s="373" t="e">
        <f>'Nefco Financials'!E122</f>
        <v>#DIV/0!</v>
      </c>
      <c r="F49" s="373" t="e">
        <f>'Nefco Financials'!F122</f>
        <v>#DIV/0!</v>
      </c>
      <c r="G49" s="374" t="e">
        <f>'Nefco Financials'!H122</f>
        <v>#DIV/0!</v>
      </c>
      <c r="H49" s="374" t="e">
        <f>'Nefco Financials'!I122</f>
        <v>#DIV/0!</v>
      </c>
      <c r="I49" s="374" t="e">
        <f>'Nefco Financials'!J122</f>
        <v>#DIV/0!</v>
      </c>
      <c r="J49" s="374" t="e">
        <f>'Nefco Financials'!K122</f>
        <v>#DIV/0!</v>
      </c>
      <c r="K49" s="374" t="e">
        <f>'Nefco Financials'!L122</f>
        <v>#DIV/0!</v>
      </c>
      <c r="L49" s="374" t="e">
        <f>'Nefco Financials'!M122</f>
        <v>#DIV/0!</v>
      </c>
      <c r="N49" s="431"/>
      <c r="O49" s="155"/>
      <c r="P49" s="418"/>
      <c r="Q49" s="155"/>
      <c r="R49" s="412"/>
      <c r="S49" s="403"/>
      <c r="T49" s="405"/>
      <c r="U49" s="403"/>
      <c r="V49" s="433"/>
      <c r="Z49" s="144"/>
    </row>
    <row r="50" spans="2:26" ht="30" customHeight="1" x14ac:dyDescent="0.2">
      <c r="B50" s="359">
        <f t="shared" si="2"/>
        <v>31</v>
      </c>
      <c r="C50" s="347" t="s">
        <v>87</v>
      </c>
      <c r="D50" s="367" t="e">
        <f>'Nefco Financials'!D116</f>
        <v>#DIV/0!</v>
      </c>
      <c r="E50" s="367" t="e">
        <f>'Nefco Financials'!E116</f>
        <v>#DIV/0!</v>
      </c>
      <c r="F50" s="367" t="e">
        <f>'Nefco Financials'!F116</f>
        <v>#DIV/0!</v>
      </c>
      <c r="G50" s="368" t="e">
        <f>'Nefco Financials'!H116</f>
        <v>#DIV/0!</v>
      </c>
      <c r="H50" s="368" t="e">
        <f>'Nefco Financials'!I116</f>
        <v>#DIV/0!</v>
      </c>
      <c r="I50" s="368" t="e">
        <f>'Nefco Financials'!J116</f>
        <v>#DIV/0!</v>
      </c>
      <c r="J50" s="368" t="e">
        <f>'Nefco Financials'!K116</f>
        <v>#DIV/0!</v>
      </c>
      <c r="K50" s="368" t="e">
        <f>'Nefco Financials'!L116</f>
        <v>#DIV/0!</v>
      </c>
      <c r="L50" s="368" t="e">
        <f>'Nefco Financials'!M116</f>
        <v>#DIV/0!</v>
      </c>
      <c r="N50" s="409"/>
      <c r="P50" s="427"/>
      <c r="R50" s="445" t="s">
        <v>263</v>
      </c>
      <c r="S50" s="402" t="s">
        <v>211</v>
      </c>
      <c r="T50" s="402" t="s">
        <v>211</v>
      </c>
      <c r="U50" s="402" t="s">
        <v>211</v>
      </c>
      <c r="V50" s="445" t="s">
        <v>262</v>
      </c>
      <c r="Z50" s="144"/>
    </row>
    <row r="51" spans="2:26" ht="30" customHeight="1" x14ac:dyDescent="0.2">
      <c r="B51" s="359">
        <f t="shared" si="2"/>
        <v>32</v>
      </c>
      <c r="C51" s="347" t="s">
        <v>49</v>
      </c>
      <c r="D51" s="367" t="e">
        <f>'Nefco Financials'!D117</f>
        <v>#DIV/0!</v>
      </c>
      <c r="E51" s="367" t="e">
        <f>'Nefco Financials'!E117</f>
        <v>#DIV/0!</v>
      </c>
      <c r="F51" s="367" t="e">
        <f>'Nefco Financials'!F117</f>
        <v>#DIV/0!</v>
      </c>
      <c r="G51" s="368" t="e">
        <f>'Nefco Financials'!H117</f>
        <v>#DIV/0!</v>
      </c>
      <c r="H51" s="368" t="e">
        <f>'Nefco Financials'!I117</f>
        <v>#DIV/0!</v>
      </c>
      <c r="I51" s="368" t="e">
        <f>'Nefco Financials'!J117</f>
        <v>#DIV/0!</v>
      </c>
      <c r="J51" s="368" t="e">
        <f>'Nefco Financials'!K117</f>
        <v>#DIV/0!</v>
      </c>
      <c r="K51" s="368" t="e">
        <f>'Nefco Financials'!L117</f>
        <v>#DIV/0!</v>
      </c>
      <c r="L51" s="368" t="e">
        <f>'Nefco Financials'!M117</f>
        <v>#DIV/0!</v>
      </c>
      <c r="N51" s="410"/>
      <c r="P51" s="428"/>
      <c r="R51" s="446"/>
      <c r="S51" s="397"/>
      <c r="T51" s="397"/>
      <c r="U51" s="397"/>
      <c r="V51" s="446"/>
      <c r="Z51" s="145"/>
    </row>
    <row r="52" spans="2:26" ht="30" customHeight="1" x14ac:dyDescent="0.2">
      <c r="B52" s="359">
        <v>33</v>
      </c>
      <c r="C52" s="347" t="s">
        <v>3</v>
      </c>
      <c r="D52" s="361">
        <f>'Nefco Financials'!D84</f>
        <v>0</v>
      </c>
      <c r="E52" s="361">
        <f>'Nefco Financials'!E84</f>
        <v>0</v>
      </c>
      <c r="F52" s="361">
        <f>'Nefco Financials'!F84</f>
        <v>0</v>
      </c>
      <c r="G52" s="362">
        <f>'Nefco Financials'!H84</f>
        <v>0</v>
      </c>
      <c r="H52" s="362">
        <f>'Nefco Financials'!I84</f>
        <v>0</v>
      </c>
      <c r="I52" s="362">
        <f>'Nefco Financials'!J84</f>
        <v>0</v>
      </c>
      <c r="J52" s="362">
        <f>'Nefco Financials'!K84</f>
        <v>0</v>
      </c>
      <c r="K52" s="362">
        <f>'Nefco Financials'!L84</f>
        <v>0</v>
      </c>
      <c r="L52" s="362">
        <f>'Nefco Financials'!M84</f>
        <v>0</v>
      </c>
      <c r="N52" s="410"/>
      <c r="P52" s="428"/>
      <c r="R52" s="446"/>
      <c r="S52" s="397"/>
      <c r="T52" s="397"/>
      <c r="U52" s="397"/>
      <c r="V52" s="446"/>
      <c r="Z52" s="145"/>
    </row>
    <row r="53" spans="2:26" ht="30" customHeight="1" x14ac:dyDescent="0.2">
      <c r="B53" s="359"/>
      <c r="C53" s="347"/>
      <c r="R53" s="375"/>
      <c r="V53" s="375"/>
      <c r="Z53" s="145"/>
    </row>
    <row r="54" spans="2:26" ht="30" customHeight="1" x14ac:dyDescent="0.25">
      <c r="B54" s="64"/>
      <c r="C54" s="65" t="s">
        <v>32</v>
      </c>
      <c r="P54" s="322"/>
      <c r="R54" s="378"/>
      <c r="V54" s="378"/>
      <c r="Z54" s="145"/>
    </row>
    <row r="55" spans="2:26" ht="30" customHeight="1" x14ac:dyDescent="0.2">
      <c r="B55" s="359">
        <f>B51+1</f>
        <v>33</v>
      </c>
      <c r="C55" s="347" t="s">
        <v>115</v>
      </c>
      <c r="D55" s="361">
        <f>'Nefco Financials'!D133</f>
        <v>0</v>
      </c>
      <c r="E55" s="361">
        <f>'Nefco Financials'!E133</f>
        <v>0</v>
      </c>
      <c r="F55" s="361">
        <f>'Nefco Financials'!F133</f>
        <v>0</v>
      </c>
      <c r="G55" s="362">
        <f>'Nefco Financials'!H133</f>
        <v>0</v>
      </c>
      <c r="H55" s="362">
        <f>'Nefco Financials'!I133</f>
        <v>0</v>
      </c>
      <c r="I55" s="362">
        <f>'Nefco Financials'!J133</f>
        <v>0</v>
      </c>
      <c r="J55" s="362">
        <f>'Nefco Financials'!K133</f>
        <v>0</v>
      </c>
      <c r="K55" s="362">
        <f>'Nefco Financials'!L133</f>
        <v>0</v>
      </c>
      <c r="L55" s="362">
        <f>'Nefco Financials'!M133</f>
        <v>0</v>
      </c>
      <c r="N55" s="426"/>
      <c r="P55" s="420"/>
      <c r="R55" s="395" t="s">
        <v>265</v>
      </c>
      <c r="S55" s="397" t="s">
        <v>211</v>
      </c>
      <c r="T55" s="399" t="s">
        <v>211</v>
      </c>
      <c r="U55" s="397" t="s">
        <v>211</v>
      </c>
      <c r="V55" s="441" t="s">
        <v>264</v>
      </c>
      <c r="Z55" s="145"/>
    </row>
    <row r="56" spans="2:26" ht="30" customHeight="1" thickBot="1" x14ac:dyDescent="0.25">
      <c r="B56" s="359">
        <f>B55+1</f>
        <v>34</v>
      </c>
      <c r="C56" s="372" t="s">
        <v>116</v>
      </c>
      <c r="D56" s="373" t="e">
        <f>'Nefco Financials'!D174</f>
        <v>#DIV/0!</v>
      </c>
      <c r="E56" s="373" t="e">
        <f>'Nefco Financials'!E174</f>
        <v>#DIV/0!</v>
      </c>
      <c r="F56" s="373" t="e">
        <f>'Nefco Financials'!F174</f>
        <v>#DIV/0!</v>
      </c>
      <c r="G56" s="374" t="e">
        <f>'Nefco Financials'!H174</f>
        <v>#DIV/0!</v>
      </c>
      <c r="H56" s="374" t="e">
        <f>'Nefco Financials'!I174</f>
        <v>#DIV/0!</v>
      </c>
      <c r="I56" s="374" t="e">
        <f>'Nefco Financials'!J174</f>
        <v>#DIV/0!</v>
      </c>
      <c r="J56" s="374" t="e">
        <f>'Nefco Financials'!K174</f>
        <v>#DIV/0!</v>
      </c>
      <c r="K56" s="374" t="e">
        <f>'Nefco Financials'!L174</f>
        <v>#DIV/0!</v>
      </c>
      <c r="L56" s="374" t="e">
        <f>'Nefco Financials'!M174</f>
        <v>#DIV/0!</v>
      </c>
      <c r="N56" s="426"/>
      <c r="P56" s="421"/>
      <c r="R56" s="444"/>
      <c r="S56" s="397"/>
      <c r="T56" s="399"/>
      <c r="U56" s="397"/>
      <c r="V56" s="433"/>
      <c r="Z56" s="145"/>
    </row>
    <row r="57" spans="2:26" ht="30" customHeight="1" x14ac:dyDescent="0.2">
      <c r="B57" s="359">
        <f t="shared" ref="B57:B60" si="3">B56+1</f>
        <v>35</v>
      </c>
      <c r="C57" s="347" t="s">
        <v>117</v>
      </c>
      <c r="D57" s="361">
        <f>'Nefco Financials'!D140</f>
        <v>0</v>
      </c>
      <c r="E57" s="361">
        <f>'Nefco Financials'!E140</f>
        <v>0</v>
      </c>
      <c r="F57" s="361">
        <f>'Nefco Financials'!F140</f>
        <v>0</v>
      </c>
      <c r="G57" s="362">
        <f>'Nefco Financials'!H140</f>
        <v>0</v>
      </c>
      <c r="H57" s="362">
        <f>'Nefco Financials'!I140</f>
        <v>0</v>
      </c>
      <c r="I57" s="362">
        <f>'Nefco Financials'!J140</f>
        <v>0</v>
      </c>
      <c r="J57" s="362">
        <f>'Nefco Financials'!K140</f>
        <v>0</v>
      </c>
      <c r="K57" s="362">
        <f>'Nefco Financials'!L140</f>
        <v>0</v>
      </c>
      <c r="L57" s="362">
        <f>'Nefco Financials'!M140</f>
        <v>0</v>
      </c>
      <c r="N57" s="442"/>
      <c r="P57" s="422"/>
      <c r="R57" s="395" t="s">
        <v>265</v>
      </c>
      <c r="S57" s="402" t="s">
        <v>211</v>
      </c>
      <c r="T57" s="404" t="s">
        <v>211</v>
      </c>
      <c r="U57" s="402" t="s">
        <v>211</v>
      </c>
      <c r="V57" s="441" t="s">
        <v>264</v>
      </c>
      <c r="Z57" s="145"/>
    </row>
    <row r="58" spans="2:26" ht="30" customHeight="1" thickBot="1" x14ac:dyDescent="0.25">
      <c r="B58" s="359">
        <f t="shared" si="3"/>
        <v>36</v>
      </c>
      <c r="C58" s="372" t="s">
        <v>118</v>
      </c>
      <c r="D58" s="373" t="e">
        <f>'Nefco Financials'!D175</f>
        <v>#DIV/0!</v>
      </c>
      <c r="E58" s="373" t="e">
        <f>'Nefco Financials'!E175</f>
        <v>#DIV/0!</v>
      </c>
      <c r="F58" s="373" t="e">
        <f>'Nefco Financials'!F175</f>
        <v>#DIV/0!</v>
      </c>
      <c r="G58" s="374" t="e">
        <f>'Nefco Financials'!H175</f>
        <v>#DIV/0!</v>
      </c>
      <c r="H58" s="374" t="e">
        <f>'Nefco Financials'!I175</f>
        <v>#DIV/0!</v>
      </c>
      <c r="I58" s="374" t="e">
        <f>'Nefco Financials'!J175</f>
        <v>#DIV/0!</v>
      </c>
      <c r="J58" s="374" t="e">
        <f>'Nefco Financials'!K175</f>
        <v>#DIV/0!</v>
      </c>
      <c r="K58" s="374" t="e">
        <f>'Nefco Financials'!L175</f>
        <v>#DIV/0!</v>
      </c>
      <c r="L58" s="374" t="e">
        <f>'Nefco Financials'!M175</f>
        <v>#DIV/0!</v>
      </c>
      <c r="N58" s="443"/>
      <c r="P58" s="421"/>
      <c r="R58" s="444"/>
      <c r="S58" s="403"/>
      <c r="T58" s="405"/>
      <c r="U58" s="403"/>
      <c r="V58" s="433"/>
    </row>
    <row r="59" spans="2:26" ht="30" customHeight="1" x14ac:dyDescent="0.2">
      <c r="B59" s="359">
        <f t="shared" si="3"/>
        <v>37</v>
      </c>
      <c r="C59" s="347" t="s">
        <v>275</v>
      </c>
      <c r="D59" s="367" t="e">
        <f>'Nefco Financials'!D167</f>
        <v>#DIV/0!</v>
      </c>
      <c r="E59" s="367" t="e">
        <f>'Nefco Financials'!E167</f>
        <v>#DIV/0!</v>
      </c>
      <c r="F59" s="367" t="e">
        <f>'Nefco Financials'!F167</f>
        <v>#DIV/0!</v>
      </c>
      <c r="G59" s="368" t="e">
        <f>'Nefco Financials'!H167</f>
        <v>#DIV/0!</v>
      </c>
      <c r="H59" s="368" t="e">
        <f>'Nefco Financials'!I167</f>
        <v>#DIV/0!</v>
      </c>
      <c r="I59" s="368" t="e">
        <f>'Nefco Financials'!J167</f>
        <v>#DIV/0!</v>
      </c>
      <c r="J59" s="368" t="e">
        <f>'Nefco Financials'!K167</f>
        <v>#DIV/0!</v>
      </c>
      <c r="K59" s="368" t="e">
        <f>'Nefco Financials'!L167</f>
        <v>#DIV/0!</v>
      </c>
      <c r="L59" s="368" t="e">
        <f>'Nefco Financials'!M167</f>
        <v>#DIV/0!</v>
      </c>
      <c r="N59" s="426"/>
      <c r="P59" s="420"/>
      <c r="R59" s="446" t="s">
        <v>360</v>
      </c>
      <c r="S59" s="402" t="s">
        <v>211</v>
      </c>
      <c r="T59" s="402" t="s">
        <v>211</v>
      </c>
      <c r="U59" s="402" t="s">
        <v>211</v>
      </c>
      <c r="V59" s="446" t="s">
        <v>361</v>
      </c>
    </row>
    <row r="60" spans="2:26" ht="30" customHeight="1" thickBot="1" x14ac:dyDescent="0.25">
      <c r="B60" s="359">
        <f t="shared" si="3"/>
        <v>38</v>
      </c>
      <c r="C60" s="347" t="s">
        <v>144</v>
      </c>
      <c r="D60" s="367" t="e">
        <f>'Nefco Financials'!D169</f>
        <v>#DIV/0!</v>
      </c>
      <c r="E60" s="367" t="e">
        <f>'Nefco Financials'!E169</f>
        <v>#DIV/0!</v>
      </c>
      <c r="F60" s="367" t="e">
        <f>'Nefco Financials'!F169</f>
        <v>#DIV/0!</v>
      </c>
      <c r="G60" s="368" t="e">
        <f>'Nefco Financials'!H169</f>
        <v>#DIV/0!</v>
      </c>
      <c r="H60" s="368" t="e">
        <f>'Nefco Financials'!I169</f>
        <v>#DIV/0!</v>
      </c>
      <c r="I60" s="368" t="e">
        <f>'Nefco Financials'!J169</f>
        <v>#DIV/0!</v>
      </c>
      <c r="J60" s="368" t="e">
        <f>'Nefco Financials'!K169</f>
        <v>#DIV/0!</v>
      </c>
      <c r="K60" s="368" t="e">
        <f>'Nefco Financials'!L169</f>
        <v>#DIV/0!</v>
      </c>
      <c r="L60" s="368" t="e">
        <f>'Nefco Financials'!M169</f>
        <v>#DIV/0!</v>
      </c>
      <c r="N60" s="426"/>
      <c r="P60" s="420"/>
      <c r="R60" s="395"/>
      <c r="S60" s="403"/>
      <c r="T60" s="403"/>
      <c r="U60" s="403"/>
      <c r="V60" s="395"/>
    </row>
    <row r="61" spans="2:26" ht="30" customHeight="1" thickBot="1" x14ac:dyDescent="0.25"/>
    <row r="62" spans="2:26" ht="50.1" customHeight="1" thickBot="1" x14ac:dyDescent="0.25">
      <c r="B62" s="415" t="s">
        <v>317</v>
      </c>
      <c r="C62" s="415"/>
      <c r="D62" s="415"/>
      <c r="E62" s="415"/>
      <c r="F62" s="415"/>
      <c r="G62" s="415"/>
      <c r="H62" s="415"/>
      <c r="I62" s="415"/>
      <c r="J62" s="415"/>
      <c r="K62" s="415"/>
      <c r="L62" s="415"/>
      <c r="N62" s="369" t="str">
        <f>IFERROR(AVERAGE(N6:N60),"-")</f>
        <v>-</v>
      </c>
    </row>
    <row r="63" spans="2:26" ht="50.1" customHeight="1" thickBot="1" x14ac:dyDescent="0.25">
      <c r="B63" s="416" t="s">
        <v>318</v>
      </c>
      <c r="C63" s="416"/>
      <c r="D63" s="416"/>
      <c r="E63" s="416"/>
      <c r="F63" s="416"/>
      <c r="G63" s="416"/>
      <c r="H63" s="416"/>
      <c r="I63" s="416"/>
      <c r="J63" s="416"/>
      <c r="K63" s="416"/>
      <c r="L63" s="416"/>
      <c r="N63" s="168"/>
    </row>
    <row r="64" spans="2:26" ht="50.1" customHeight="1" x14ac:dyDescent="0.2"/>
    <row r="65" ht="50.1" customHeight="1" x14ac:dyDescent="0.2"/>
    <row r="66" ht="50.1" customHeight="1" x14ac:dyDescent="0.2"/>
  </sheetData>
  <mergeCells count="91">
    <mergeCell ref="V57:V58"/>
    <mergeCell ref="R59:R60"/>
    <mergeCell ref="V59:V60"/>
    <mergeCell ref="T57:T58"/>
    <mergeCell ref="U57:U58"/>
    <mergeCell ref="S59:S60"/>
    <mergeCell ref="T59:T60"/>
    <mergeCell ref="U59:U60"/>
    <mergeCell ref="S57:S58"/>
    <mergeCell ref="V55:V56"/>
    <mergeCell ref="V27:V30"/>
    <mergeCell ref="T45:T49"/>
    <mergeCell ref="U45:U49"/>
    <mergeCell ref="V45:V49"/>
    <mergeCell ref="T55:T56"/>
    <mergeCell ref="U55:U56"/>
    <mergeCell ref="V33:V36"/>
    <mergeCell ref="V50:V52"/>
    <mergeCell ref="R50:R52"/>
    <mergeCell ref="S50:S52"/>
    <mergeCell ref="T50:T52"/>
    <mergeCell ref="U50:U52"/>
    <mergeCell ref="R27:R30"/>
    <mergeCell ref="S27:S30"/>
    <mergeCell ref="T27:T30"/>
    <mergeCell ref="U27:U30"/>
    <mergeCell ref="S45:S49"/>
    <mergeCell ref="S39:S42"/>
    <mergeCell ref="T39:T42"/>
    <mergeCell ref="U39:U42"/>
    <mergeCell ref="R33:R36"/>
    <mergeCell ref="S33:S36"/>
    <mergeCell ref="T33:T36"/>
    <mergeCell ref="U33:U36"/>
    <mergeCell ref="N55:N56"/>
    <mergeCell ref="N57:N58"/>
    <mergeCell ref="R57:R58"/>
    <mergeCell ref="R55:R56"/>
    <mergeCell ref="S55:S56"/>
    <mergeCell ref="N19:N22"/>
    <mergeCell ref="V25:V26"/>
    <mergeCell ref="N45:N49"/>
    <mergeCell ref="P45:P49"/>
    <mergeCell ref="R45:R49"/>
    <mergeCell ref="P19:P22"/>
    <mergeCell ref="R19:R22"/>
    <mergeCell ref="R25:R26"/>
    <mergeCell ref="S25:S26"/>
    <mergeCell ref="T25:T26"/>
    <mergeCell ref="U25:U26"/>
    <mergeCell ref="U19:U22"/>
    <mergeCell ref="V19:V22"/>
    <mergeCell ref="S19:S22"/>
    <mergeCell ref="T19:T22"/>
    <mergeCell ref="V39:V42"/>
    <mergeCell ref="B62:L62"/>
    <mergeCell ref="B63:L63"/>
    <mergeCell ref="P25:P26"/>
    <mergeCell ref="P27:P30"/>
    <mergeCell ref="P55:P56"/>
    <mergeCell ref="P57:P58"/>
    <mergeCell ref="P59:P60"/>
    <mergeCell ref="N33:N36"/>
    <mergeCell ref="N39:N42"/>
    <mergeCell ref="P39:P42"/>
    <mergeCell ref="N25:N26"/>
    <mergeCell ref="N27:N30"/>
    <mergeCell ref="P33:P36"/>
    <mergeCell ref="N59:N60"/>
    <mergeCell ref="N50:N52"/>
    <mergeCell ref="P50:P52"/>
    <mergeCell ref="N7:N10"/>
    <mergeCell ref="N13:N14"/>
    <mergeCell ref="N15:N16"/>
    <mergeCell ref="R13:R14"/>
    <mergeCell ref="R15:R16"/>
    <mergeCell ref="R7:R10"/>
    <mergeCell ref="P7:P10"/>
    <mergeCell ref="R39:R42"/>
    <mergeCell ref="S7:S10"/>
    <mergeCell ref="T7:T10"/>
    <mergeCell ref="U7:U10"/>
    <mergeCell ref="V7:V10"/>
    <mergeCell ref="S13:S14"/>
    <mergeCell ref="T13:T14"/>
    <mergeCell ref="U13:U14"/>
    <mergeCell ref="S15:S16"/>
    <mergeCell ref="T15:T16"/>
    <mergeCell ref="U15:U16"/>
    <mergeCell ref="V15:V16"/>
    <mergeCell ref="V13:V14"/>
  </mergeCells>
  <conditionalFormatting sqref="N7">
    <cfRule type="containsBlanks" dxfId="39" priority="1">
      <formula>LEN(TRIM(N7))=0</formula>
    </cfRule>
  </conditionalFormatting>
  <conditionalFormatting sqref="N13 N15 N19:N22 N25:N30 N33 N39 N45:N50 N55:N60 N63">
    <cfRule type="containsBlanks" dxfId="38" priority="2">
      <formula>LEN(TRIM(N13))=0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7195C-75C0-430E-8904-19CFC9DCEBCB}">
  <sheetPr>
    <tabColor theme="4" tint="-0.499984740745262"/>
  </sheetPr>
  <dimension ref="B1:R188"/>
  <sheetViews>
    <sheetView tabSelected="1" zoomScaleNormal="100" workbookViewId="0">
      <selection activeCell="H25" sqref="H25"/>
    </sheetView>
  </sheetViews>
  <sheetFormatPr defaultColWidth="24.5703125" defaultRowHeight="15" outlineLevelRow="1" outlineLevelCol="1" x14ac:dyDescent="0.25"/>
  <cols>
    <col min="1" max="1" width="5.7109375" style="47" customWidth="1"/>
    <col min="2" max="2" width="7.28515625" style="236" hidden="1" customWidth="1" outlineLevel="1"/>
    <col min="3" max="3" width="46.7109375" style="237" customWidth="1" collapsed="1"/>
    <col min="4" max="10" width="8.7109375" style="238" customWidth="1"/>
    <col min="11" max="13" width="8.7109375" style="47" customWidth="1"/>
    <col min="14" max="16" width="21.7109375" style="47" customWidth="1"/>
    <col min="17" max="16384" width="24.5703125" style="47"/>
  </cols>
  <sheetData>
    <row r="1" spans="2:16" ht="15" customHeight="1" x14ac:dyDescent="0.25"/>
    <row r="2" spans="2:16" ht="15" customHeight="1" x14ac:dyDescent="0.25">
      <c r="D2" s="47"/>
      <c r="E2" s="47"/>
      <c r="F2" s="47"/>
      <c r="G2" s="47"/>
    </row>
    <row r="3" spans="2:16" ht="15" customHeight="1" x14ac:dyDescent="0.25">
      <c r="D3" s="47"/>
      <c r="E3" s="47"/>
      <c r="F3" s="47"/>
      <c r="G3" s="47"/>
    </row>
    <row r="4" spans="2:16" ht="15" customHeight="1" x14ac:dyDescent="0.25">
      <c r="C4" s="327" t="s">
        <v>324</v>
      </c>
      <c r="D4" s="328"/>
      <c r="E4" s="328"/>
      <c r="F4" s="328"/>
      <c r="G4" s="328"/>
      <c r="H4" s="328"/>
      <c r="I4" s="328"/>
      <c r="J4" s="328"/>
      <c r="K4" s="328"/>
      <c r="L4" s="328"/>
      <c r="M4" s="328"/>
      <c r="N4" s="328"/>
      <c r="O4" s="328"/>
      <c r="P4" s="328"/>
    </row>
    <row r="5" spans="2:16" ht="15" customHeight="1" x14ac:dyDescent="0.25">
      <c r="C5" s="333"/>
      <c r="D5" s="323"/>
      <c r="E5" s="323"/>
      <c r="F5" s="323"/>
      <c r="G5" s="323"/>
      <c r="H5" s="323"/>
      <c r="I5" s="323"/>
      <c r="J5" s="323"/>
      <c r="K5" s="323"/>
      <c r="L5" s="323"/>
      <c r="M5" s="323"/>
      <c r="N5" s="323"/>
      <c r="O5" s="323"/>
      <c r="P5" s="323"/>
    </row>
    <row r="6" spans="2:16" ht="15" customHeight="1" x14ac:dyDescent="0.25">
      <c r="C6" s="323" t="s">
        <v>100</v>
      </c>
      <c r="D6" s="323"/>
      <c r="E6" s="323"/>
      <c r="F6" s="323"/>
      <c r="G6" s="323"/>
      <c r="H6" s="456"/>
      <c r="I6" s="457"/>
      <c r="J6" s="457"/>
      <c r="K6" s="457"/>
      <c r="L6" s="457"/>
      <c r="M6" s="458"/>
      <c r="N6" s="325"/>
      <c r="O6" s="325"/>
      <c r="P6" s="325"/>
    </row>
    <row r="7" spans="2:16" ht="15" customHeight="1" x14ac:dyDescent="0.25">
      <c r="C7" s="323" t="s">
        <v>44</v>
      </c>
      <c r="D7" s="323"/>
      <c r="E7" s="323"/>
      <c r="F7" s="323"/>
      <c r="G7" s="323"/>
      <c r="H7" s="456"/>
      <c r="I7" s="457"/>
      <c r="J7" s="457"/>
      <c r="K7" s="457"/>
      <c r="L7" s="457"/>
      <c r="M7" s="458"/>
      <c r="N7" s="325"/>
      <c r="O7" s="325"/>
      <c r="P7" s="325"/>
    </row>
    <row r="8" spans="2:16" ht="15" customHeight="1" x14ac:dyDescent="0.25">
      <c r="C8" s="323" t="s">
        <v>320</v>
      </c>
      <c r="D8" s="323"/>
      <c r="E8" s="323"/>
      <c r="F8" s="323"/>
      <c r="G8" s="323"/>
      <c r="H8" s="456"/>
      <c r="I8" s="457"/>
      <c r="J8" s="457"/>
      <c r="K8" s="457"/>
      <c r="L8" s="457"/>
      <c r="M8" s="458"/>
      <c r="N8" s="325"/>
      <c r="O8" s="325"/>
      <c r="P8" s="325"/>
    </row>
    <row r="9" spans="2:16" ht="15" customHeight="1" x14ac:dyDescent="0.25">
      <c r="C9" s="324" t="s">
        <v>365</v>
      </c>
      <c r="D9" s="324"/>
      <c r="E9" s="324"/>
      <c r="F9" s="324"/>
      <c r="G9" s="324"/>
      <c r="H9" s="456"/>
      <c r="I9" s="457"/>
      <c r="J9" s="457"/>
      <c r="K9" s="457"/>
      <c r="L9" s="457"/>
      <c r="M9" s="458"/>
      <c r="N9" s="325"/>
      <c r="O9" s="325"/>
      <c r="P9" s="325"/>
    </row>
    <row r="10" spans="2:16" ht="15" customHeight="1" x14ac:dyDescent="0.25">
      <c r="C10" s="324" t="s">
        <v>319</v>
      </c>
      <c r="D10" s="324"/>
      <c r="E10" s="324"/>
      <c r="F10" s="324"/>
      <c r="G10" s="324"/>
      <c r="H10" s="456"/>
      <c r="I10" s="457"/>
      <c r="J10" s="457"/>
      <c r="K10" s="457"/>
      <c r="L10" s="457"/>
      <c r="M10" s="458"/>
      <c r="N10" s="325"/>
      <c r="O10" s="325"/>
      <c r="P10" s="325"/>
    </row>
    <row r="11" spans="2:16" ht="15" customHeight="1" x14ac:dyDescent="0.25">
      <c r="C11" s="324" t="s">
        <v>302</v>
      </c>
      <c r="D11" s="324"/>
      <c r="E11" s="324"/>
      <c r="F11" s="324"/>
      <c r="G11" s="324"/>
      <c r="H11" s="453"/>
      <c r="I11" s="454"/>
      <c r="J11" s="454"/>
      <c r="K11" s="454"/>
      <c r="L11" s="454"/>
      <c r="M11" s="455"/>
      <c r="N11" s="326"/>
      <c r="O11" s="325"/>
      <c r="P11" s="325"/>
    </row>
    <row r="12" spans="2:16" ht="15" customHeight="1" x14ac:dyDescent="0.25">
      <c r="C12" s="323" t="s">
        <v>221</v>
      </c>
      <c r="D12" s="323"/>
      <c r="E12" s="323"/>
      <c r="F12" s="323"/>
      <c r="G12" s="323"/>
      <c r="H12" s="456"/>
      <c r="I12" s="457"/>
      <c r="J12" s="457"/>
      <c r="K12" s="457"/>
      <c r="L12" s="457"/>
      <c r="M12" s="458"/>
      <c r="N12" s="325"/>
      <c r="O12" s="325"/>
      <c r="P12" s="325"/>
    </row>
    <row r="13" spans="2:16" ht="15" customHeight="1" x14ac:dyDescent="0.25">
      <c r="C13" s="323" t="s">
        <v>321</v>
      </c>
      <c r="D13" s="323"/>
      <c r="E13" s="323"/>
      <c r="F13" s="323"/>
      <c r="G13" s="323"/>
      <c r="H13" s="456"/>
      <c r="I13" s="457"/>
      <c r="J13" s="457"/>
      <c r="K13" s="457"/>
      <c r="L13" s="457"/>
      <c r="M13" s="458"/>
      <c r="N13" s="325"/>
      <c r="O13" s="325"/>
      <c r="P13" s="325"/>
    </row>
    <row r="14" spans="2:16" ht="15" customHeight="1" x14ac:dyDescent="0.25">
      <c r="C14" s="323" t="s">
        <v>322</v>
      </c>
      <c r="D14" s="323"/>
      <c r="E14" s="323"/>
      <c r="F14" s="323"/>
      <c r="G14" s="323"/>
      <c r="H14" s="456"/>
      <c r="I14" s="457"/>
      <c r="J14" s="457"/>
      <c r="K14" s="457"/>
      <c r="L14" s="457"/>
      <c r="M14" s="458"/>
      <c r="N14" s="325"/>
      <c r="O14" s="325"/>
      <c r="P14" s="325"/>
    </row>
    <row r="15" spans="2:16" s="105" customFormat="1" x14ac:dyDescent="0.25">
      <c r="B15" s="169"/>
      <c r="C15" s="329"/>
      <c r="D15" s="330"/>
      <c r="E15" s="330"/>
      <c r="F15" s="330"/>
      <c r="G15" s="330"/>
      <c r="H15" s="330"/>
      <c r="I15" s="330"/>
      <c r="J15" s="331"/>
      <c r="K15" s="331"/>
      <c r="L15" s="331"/>
      <c r="M15" s="331"/>
      <c r="N15" s="331"/>
      <c r="O15" s="331"/>
      <c r="P15" s="332"/>
    </row>
    <row r="16" spans="2:16" s="105" customFormat="1" x14ac:dyDescent="0.25">
      <c r="B16" s="169"/>
      <c r="C16" s="241"/>
      <c r="D16" s="313"/>
      <c r="E16" s="313"/>
      <c r="F16" s="313"/>
      <c r="G16" s="313"/>
      <c r="H16" s="313"/>
      <c r="I16" s="313"/>
    </row>
    <row r="17" spans="2:17" s="105" customFormat="1" ht="15" customHeight="1" x14ac:dyDescent="0.25">
      <c r="B17" s="169"/>
      <c r="C17" s="104" t="s">
        <v>43</v>
      </c>
      <c r="D17" s="318"/>
      <c r="E17" s="104"/>
      <c r="F17" s="104"/>
      <c r="G17" s="104"/>
      <c r="H17" s="104"/>
      <c r="I17" s="104"/>
      <c r="J17" s="104"/>
      <c r="K17" s="104"/>
      <c r="L17" s="104"/>
      <c r="M17" s="104"/>
      <c r="N17" s="100" t="s">
        <v>37</v>
      </c>
      <c r="O17" s="100" t="s">
        <v>223</v>
      </c>
      <c r="P17" s="100" t="s">
        <v>224</v>
      </c>
    </row>
    <row r="18" spans="2:17" s="105" customFormat="1" ht="15" customHeight="1" x14ac:dyDescent="0.25">
      <c r="B18" s="169"/>
      <c r="C18" s="101" t="s">
        <v>220</v>
      </c>
      <c r="D18" s="171">
        <v>2021</v>
      </c>
      <c r="E18" s="171">
        <f>D18+1</f>
        <v>2022</v>
      </c>
      <c r="F18" s="171">
        <f t="shared" ref="F18:M18" si="0">E18+1</f>
        <v>2023</v>
      </c>
      <c r="G18" s="171">
        <v>2024</v>
      </c>
      <c r="H18" s="171">
        <f>F18+1</f>
        <v>2024</v>
      </c>
      <c r="I18" s="171">
        <f t="shared" si="0"/>
        <v>2025</v>
      </c>
      <c r="J18" s="171">
        <f t="shared" si="0"/>
        <v>2026</v>
      </c>
      <c r="K18" s="171">
        <f t="shared" si="0"/>
        <v>2027</v>
      </c>
      <c r="L18" s="171">
        <f t="shared" si="0"/>
        <v>2028</v>
      </c>
      <c r="M18" s="171">
        <f t="shared" si="0"/>
        <v>2029</v>
      </c>
      <c r="N18" s="172" t="s">
        <v>367</v>
      </c>
      <c r="O18" s="172"/>
      <c r="P18" s="172"/>
    </row>
    <row r="19" spans="2:17" s="105" customFormat="1" ht="15" customHeight="1" x14ac:dyDescent="0.25">
      <c r="B19" s="169" t="s">
        <v>225</v>
      </c>
      <c r="C19" s="173"/>
      <c r="D19" s="171" t="s">
        <v>12</v>
      </c>
      <c r="E19" s="171" t="s">
        <v>12</v>
      </c>
      <c r="F19" s="171" t="s">
        <v>12</v>
      </c>
      <c r="G19" s="171" t="s">
        <v>366</v>
      </c>
      <c r="H19" s="171" t="s">
        <v>13</v>
      </c>
      <c r="I19" s="171" t="s">
        <v>13</v>
      </c>
      <c r="J19" s="171" t="s">
        <v>13</v>
      </c>
      <c r="K19" s="171" t="s">
        <v>13</v>
      </c>
      <c r="L19" s="171" t="s">
        <v>13</v>
      </c>
      <c r="M19" s="171" t="s">
        <v>13</v>
      </c>
      <c r="N19" s="172"/>
      <c r="O19" s="172"/>
      <c r="P19" s="172"/>
    </row>
    <row r="20" spans="2:17" s="105" customFormat="1" ht="15" customHeight="1" x14ac:dyDescent="0.25">
      <c r="B20" s="169"/>
      <c r="C20" s="342" t="s">
        <v>323</v>
      </c>
      <c r="D20" s="343"/>
      <c r="E20" s="343"/>
      <c r="F20" s="343"/>
      <c r="G20" s="343"/>
      <c r="H20" s="344"/>
      <c r="I20" s="344"/>
      <c r="J20" s="344"/>
      <c r="K20" s="344"/>
      <c r="L20" s="344"/>
      <c r="M20" s="344"/>
      <c r="N20" s="172"/>
      <c r="O20" s="172"/>
      <c r="P20" s="172"/>
    </row>
    <row r="21" spans="2:17" s="105" customFormat="1" ht="15" customHeight="1" x14ac:dyDescent="0.25">
      <c r="B21" s="169"/>
      <c r="C21" s="342" t="s">
        <v>335</v>
      </c>
      <c r="D21" s="343"/>
      <c r="E21" s="343"/>
      <c r="F21" s="343"/>
      <c r="G21" s="343"/>
      <c r="H21" s="344"/>
      <c r="I21" s="344"/>
      <c r="J21" s="344"/>
      <c r="K21" s="344"/>
      <c r="L21" s="344"/>
      <c r="M21" s="344"/>
      <c r="N21" s="172"/>
      <c r="O21" s="172"/>
      <c r="P21" s="172"/>
    </row>
    <row r="22" spans="2:17" s="105" customFormat="1" ht="15" customHeight="1" x14ac:dyDescent="0.25">
      <c r="B22" s="169"/>
      <c r="C22" s="342" t="s">
        <v>334</v>
      </c>
      <c r="D22" s="343"/>
      <c r="E22" s="343"/>
      <c r="F22" s="343"/>
      <c r="G22" s="343"/>
      <c r="H22" s="344"/>
      <c r="I22" s="344"/>
      <c r="J22" s="344"/>
      <c r="K22" s="344"/>
      <c r="L22" s="344"/>
      <c r="M22" s="344"/>
      <c r="N22" s="172"/>
      <c r="O22" s="172"/>
      <c r="P22" s="172"/>
    </row>
    <row r="23" spans="2:17" s="105" customFormat="1" ht="15" customHeight="1" x14ac:dyDescent="0.25">
      <c r="B23" s="169"/>
      <c r="C23" s="342" t="s">
        <v>336</v>
      </c>
      <c r="D23" s="343"/>
      <c r="E23" s="343"/>
      <c r="F23" s="343"/>
      <c r="G23" s="343"/>
      <c r="H23" s="344"/>
      <c r="I23" s="344"/>
      <c r="J23" s="344"/>
      <c r="K23" s="344"/>
      <c r="L23" s="344"/>
      <c r="M23" s="344"/>
      <c r="N23" s="172"/>
      <c r="O23" s="172"/>
      <c r="P23" s="172"/>
    </row>
    <row r="24" spans="2:17" s="105" customFormat="1" ht="15" customHeight="1" x14ac:dyDescent="0.25">
      <c r="B24" s="169"/>
      <c r="C24" s="169"/>
      <c r="D24" s="175"/>
      <c r="E24" s="175"/>
      <c r="F24" s="175"/>
      <c r="G24" s="175"/>
      <c r="H24" s="169"/>
      <c r="I24" s="169"/>
      <c r="J24" s="169"/>
      <c r="K24" s="169"/>
      <c r="L24" s="169"/>
      <c r="M24" s="169"/>
      <c r="N24" s="172"/>
      <c r="O24" s="172"/>
      <c r="P24" s="172"/>
    </row>
    <row r="25" spans="2:17" s="105" customFormat="1" ht="15" customHeight="1" x14ac:dyDescent="0.25">
      <c r="B25" s="169"/>
      <c r="C25" s="190" t="s">
        <v>133</v>
      </c>
      <c r="D25" s="180"/>
      <c r="E25" s="180"/>
      <c r="F25" s="180"/>
      <c r="G25" s="180"/>
      <c r="H25" s="181"/>
      <c r="I25" s="181"/>
      <c r="J25" s="181"/>
      <c r="K25" s="181"/>
      <c r="L25" s="181"/>
      <c r="M25" s="181"/>
      <c r="N25" s="172"/>
      <c r="O25" s="172"/>
      <c r="P25" s="172"/>
    </row>
    <row r="26" spans="2:17" s="105" customFormat="1" ht="15" customHeight="1" x14ac:dyDescent="0.25">
      <c r="B26" s="169"/>
      <c r="C26" s="189" t="s">
        <v>266</v>
      </c>
      <c r="D26" s="177"/>
      <c r="E26" s="175"/>
      <c r="F26" s="175"/>
      <c r="G26" s="175"/>
      <c r="H26" s="176"/>
      <c r="I26" s="176"/>
      <c r="J26" s="176"/>
      <c r="K26" s="176"/>
      <c r="L26" s="176"/>
      <c r="M26" s="176"/>
      <c r="N26" s="172"/>
      <c r="O26" s="172"/>
      <c r="P26" s="172"/>
    </row>
    <row r="27" spans="2:17" s="105" customFormat="1" ht="15" customHeight="1" x14ac:dyDescent="0.25">
      <c r="B27" s="169"/>
      <c r="C27" s="190" t="s">
        <v>91</v>
      </c>
      <c r="D27" s="183">
        <f t="shared" ref="D27:M27" si="1">SUM(D25:D26)</f>
        <v>0</v>
      </c>
      <c r="E27" s="183">
        <f t="shared" si="1"/>
        <v>0</v>
      </c>
      <c r="F27" s="183">
        <f>SUM(F25:F26)</f>
        <v>0</v>
      </c>
      <c r="G27" s="183">
        <f>SUM(G25:G26)</f>
        <v>0</v>
      </c>
      <c r="H27" s="184">
        <f t="shared" si="1"/>
        <v>0</v>
      </c>
      <c r="I27" s="184">
        <f t="shared" si="1"/>
        <v>0</v>
      </c>
      <c r="J27" s="184">
        <f t="shared" si="1"/>
        <v>0</v>
      </c>
      <c r="K27" s="184">
        <f t="shared" si="1"/>
        <v>0</v>
      </c>
      <c r="L27" s="184">
        <f t="shared" si="1"/>
        <v>0</v>
      </c>
      <c r="M27" s="184">
        <f t="shared" si="1"/>
        <v>0</v>
      </c>
      <c r="N27" s="172"/>
      <c r="O27" s="172"/>
      <c r="P27" s="172"/>
    </row>
    <row r="28" spans="2:17" s="105" customFormat="1" ht="15" customHeight="1" x14ac:dyDescent="0.25">
      <c r="B28" s="169"/>
      <c r="C28" s="306" t="s">
        <v>90</v>
      </c>
      <c r="D28" s="307" t="e">
        <f>D27/D25</f>
        <v>#DIV/0!</v>
      </c>
      <c r="E28" s="307" t="e">
        <f t="shared" ref="E28:M28" si="2">E27/E25</f>
        <v>#DIV/0!</v>
      </c>
      <c r="F28" s="307" t="e">
        <f t="shared" si="2"/>
        <v>#DIV/0!</v>
      </c>
      <c r="G28" s="307" t="e">
        <f t="shared" ref="G28" si="3">G27/G25</f>
        <v>#DIV/0!</v>
      </c>
      <c r="H28" s="308" t="e">
        <f t="shared" si="2"/>
        <v>#DIV/0!</v>
      </c>
      <c r="I28" s="308" t="e">
        <f t="shared" si="2"/>
        <v>#DIV/0!</v>
      </c>
      <c r="J28" s="308" t="e">
        <f t="shared" si="2"/>
        <v>#DIV/0!</v>
      </c>
      <c r="K28" s="308" t="e">
        <f t="shared" si="2"/>
        <v>#DIV/0!</v>
      </c>
      <c r="L28" s="308" t="e">
        <f t="shared" si="2"/>
        <v>#DIV/0!</v>
      </c>
      <c r="M28" s="308" t="e">
        <f t="shared" si="2"/>
        <v>#DIV/0!</v>
      </c>
      <c r="N28" s="172"/>
      <c r="O28" s="172"/>
      <c r="P28" s="172"/>
    </row>
    <row r="29" spans="2:17" s="105" customFormat="1" ht="15" customHeight="1" x14ac:dyDescent="0.25">
      <c r="B29" s="169"/>
      <c r="C29" s="190"/>
      <c r="D29" s="192"/>
      <c r="E29" s="192"/>
      <c r="F29" s="192"/>
      <c r="G29" s="192"/>
      <c r="H29" s="191"/>
      <c r="I29" s="191"/>
      <c r="J29" s="191"/>
      <c r="K29" s="191"/>
      <c r="L29" s="191"/>
      <c r="M29" s="191"/>
      <c r="N29" s="172"/>
      <c r="O29" s="172"/>
      <c r="P29" s="172"/>
    </row>
    <row r="30" spans="2:17" s="105" customFormat="1" ht="15" customHeight="1" x14ac:dyDescent="0.25">
      <c r="B30" s="169"/>
      <c r="C30" s="188" t="s">
        <v>134</v>
      </c>
      <c r="D30" s="175"/>
      <c r="E30" s="175"/>
      <c r="F30" s="175"/>
      <c r="G30" s="175"/>
      <c r="H30" s="176"/>
      <c r="I30" s="176"/>
      <c r="J30" s="176"/>
      <c r="K30" s="176"/>
      <c r="L30" s="176"/>
      <c r="M30" s="176"/>
      <c r="N30" s="172"/>
      <c r="O30" s="172"/>
      <c r="P30" s="172"/>
    </row>
    <row r="31" spans="2:17" s="105" customFormat="1" ht="15" customHeight="1" x14ac:dyDescent="0.25">
      <c r="B31" s="169"/>
      <c r="C31" s="188"/>
      <c r="D31" s="175"/>
      <c r="E31" s="175"/>
      <c r="F31" s="175"/>
      <c r="G31" s="175"/>
      <c r="H31" s="176"/>
      <c r="I31" s="176"/>
      <c r="J31" s="176"/>
      <c r="K31" s="176"/>
      <c r="L31" s="176"/>
      <c r="M31" s="176"/>
      <c r="N31" s="172"/>
      <c r="O31" s="172"/>
      <c r="P31" s="172"/>
      <c r="Q31" s="315"/>
    </row>
    <row r="32" spans="2:17" s="105" customFormat="1" ht="15" customHeight="1" x14ac:dyDescent="0.25">
      <c r="B32" s="169"/>
      <c r="C32" s="188" t="s">
        <v>337</v>
      </c>
      <c r="D32" s="175"/>
      <c r="E32" s="175"/>
      <c r="F32" s="175"/>
      <c r="G32" s="175"/>
      <c r="H32" s="176"/>
      <c r="I32" s="176"/>
      <c r="J32" s="176"/>
      <c r="K32" s="176"/>
      <c r="L32" s="176"/>
      <c r="M32" s="176"/>
      <c r="N32" s="172"/>
      <c r="O32" s="172"/>
      <c r="P32" s="172"/>
    </row>
    <row r="33" spans="2:16" s="105" customFormat="1" ht="15" customHeight="1" x14ac:dyDescent="0.25">
      <c r="B33" s="169"/>
      <c r="C33" s="188" t="s">
        <v>338</v>
      </c>
      <c r="D33" s="175"/>
      <c r="E33" s="175"/>
      <c r="F33" s="175"/>
      <c r="G33" s="175"/>
      <c r="H33" s="176"/>
      <c r="I33" s="176"/>
      <c r="J33" s="176"/>
      <c r="K33" s="176"/>
      <c r="L33" s="176"/>
      <c r="M33" s="176"/>
      <c r="N33" s="172"/>
      <c r="O33" s="172"/>
      <c r="P33" s="172"/>
    </row>
    <row r="34" spans="2:16" s="105" customFormat="1" ht="15" customHeight="1" x14ac:dyDescent="0.25">
      <c r="B34" s="169"/>
      <c r="C34" s="188" t="s">
        <v>339</v>
      </c>
      <c r="D34" s="175"/>
      <c r="E34" s="175"/>
      <c r="F34" s="175"/>
      <c r="G34" s="175"/>
      <c r="H34" s="176"/>
      <c r="I34" s="176"/>
      <c r="J34" s="176"/>
      <c r="K34" s="176"/>
      <c r="L34" s="176"/>
      <c r="M34" s="176"/>
      <c r="N34" s="172"/>
      <c r="O34" s="172"/>
      <c r="P34" s="172"/>
    </row>
    <row r="35" spans="2:16" s="105" customFormat="1" ht="15" customHeight="1" x14ac:dyDescent="0.25">
      <c r="B35" s="169"/>
      <c r="C35" s="300" t="s">
        <v>10</v>
      </c>
      <c r="D35" s="183">
        <f t="shared" ref="D35:M35" si="4">SUM(D32:D34)+D30+D27</f>
        <v>0</v>
      </c>
      <c r="E35" s="183">
        <f t="shared" si="4"/>
        <v>0</v>
      </c>
      <c r="F35" s="183">
        <f t="shared" si="4"/>
        <v>0</v>
      </c>
      <c r="G35" s="183">
        <f t="shared" ref="G35" si="5">SUM(G32:G34)+G30+G27</f>
        <v>0</v>
      </c>
      <c r="H35" s="184">
        <f t="shared" si="4"/>
        <v>0</v>
      </c>
      <c r="I35" s="184">
        <f t="shared" si="4"/>
        <v>0</v>
      </c>
      <c r="J35" s="184">
        <f t="shared" si="4"/>
        <v>0</v>
      </c>
      <c r="K35" s="184">
        <f t="shared" si="4"/>
        <v>0</v>
      </c>
      <c r="L35" s="184">
        <f t="shared" si="4"/>
        <v>0</v>
      </c>
      <c r="M35" s="184">
        <f t="shared" si="4"/>
        <v>0</v>
      </c>
      <c r="N35" s="172"/>
      <c r="O35" s="172"/>
      <c r="P35" s="172"/>
    </row>
    <row r="36" spans="2:16" s="105" customFormat="1" ht="15" customHeight="1" x14ac:dyDescent="0.25">
      <c r="B36" s="169"/>
      <c r="C36" s="306" t="s">
        <v>14</v>
      </c>
      <c r="D36" s="307" t="e">
        <f t="shared" ref="D36:M36" si="6">D35/D25</f>
        <v>#DIV/0!</v>
      </c>
      <c r="E36" s="307" t="e">
        <f t="shared" si="6"/>
        <v>#DIV/0!</v>
      </c>
      <c r="F36" s="307" t="e">
        <f t="shared" si="6"/>
        <v>#DIV/0!</v>
      </c>
      <c r="G36" s="307" t="e">
        <f t="shared" ref="G36" si="7">G35/G25</f>
        <v>#DIV/0!</v>
      </c>
      <c r="H36" s="308" t="e">
        <f t="shared" si="6"/>
        <v>#DIV/0!</v>
      </c>
      <c r="I36" s="308" t="e">
        <f t="shared" si="6"/>
        <v>#DIV/0!</v>
      </c>
      <c r="J36" s="308" t="e">
        <f t="shared" si="6"/>
        <v>#DIV/0!</v>
      </c>
      <c r="K36" s="308" t="e">
        <f t="shared" si="6"/>
        <v>#DIV/0!</v>
      </c>
      <c r="L36" s="308" t="e">
        <f t="shared" si="6"/>
        <v>#DIV/0!</v>
      </c>
      <c r="M36" s="308" t="e">
        <f t="shared" si="6"/>
        <v>#DIV/0!</v>
      </c>
      <c r="N36" s="172"/>
      <c r="O36" s="172"/>
      <c r="P36" s="172"/>
    </row>
    <row r="37" spans="2:16" s="105" customFormat="1" ht="15" customHeight="1" x14ac:dyDescent="0.25">
      <c r="B37" s="169"/>
      <c r="C37" s="190"/>
      <c r="D37" s="180"/>
      <c r="E37" s="180"/>
      <c r="F37" s="180"/>
      <c r="G37" s="180"/>
      <c r="H37" s="181"/>
      <c r="I37" s="181"/>
      <c r="J37" s="181"/>
      <c r="K37" s="181"/>
      <c r="L37" s="181"/>
      <c r="M37" s="181"/>
      <c r="N37" s="172"/>
      <c r="O37" s="172"/>
      <c r="P37" s="172"/>
    </row>
    <row r="38" spans="2:16" s="105" customFormat="1" ht="15" customHeight="1" x14ac:dyDescent="0.25">
      <c r="B38" s="169"/>
      <c r="C38" s="188" t="s">
        <v>0</v>
      </c>
      <c r="D38" s="175"/>
      <c r="E38" s="175"/>
      <c r="F38" s="175"/>
      <c r="G38" s="175"/>
      <c r="H38" s="176"/>
      <c r="I38" s="176"/>
      <c r="J38" s="176"/>
      <c r="K38" s="176"/>
      <c r="L38" s="176"/>
      <c r="M38" s="176"/>
      <c r="N38" s="172"/>
      <c r="O38" s="172"/>
      <c r="P38" s="172"/>
    </row>
    <row r="39" spans="2:16" s="105" customFormat="1" ht="15" customHeight="1" x14ac:dyDescent="0.25">
      <c r="B39" s="169"/>
      <c r="C39" s="300" t="s">
        <v>1</v>
      </c>
      <c r="D39" s="183">
        <f>D38+D35</f>
        <v>0</v>
      </c>
      <c r="E39" s="183">
        <f t="shared" ref="E39" si="8">E38+E35</f>
        <v>0</v>
      </c>
      <c r="F39" s="183">
        <f>F38+F35</f>
        <v>0</v>
      </c>
      <c r="G39" s="183">
        <f>G38+G35</f>
        <v>0</v>
      </c>
      <c r="H39" s="184">
        <f t="shared" ref="H39:M39" si="9">H38+H35</f>
        <v>0</v>
      </c>
      <c r="I39" s="184">
        <f t="shared" si="9"/>
        <v>0</v>
      </c>
      <c r="J39" s="184">
        <f t="shared" si="9"/>
        <v>0</v>
      </c>
      <c r="K39" s="184">
        <f t="shared" si="9"/>
        <v>0</v>
      </c>
      <c r="L39" s="184">
        <f t="shared" si="9"/>
        <v>0</v>
      </c>
      <c r="M39" s="184">
        <f t="shared" si="9"/>
        <v>0</v>
      </c>
      <c r="N39" s="172"/>
      <c r="O39" s="172"/>
      <c r="P39" s="172"/>
    </row>
    <row r="40" spans="2:16" s="105" customFormat="1" ht="15" customHeight="1" x14ac:dyDescent="0.25">
      <c r="B40" s="169"/>
      <c r="C40" s="190"/>
      <c r="D40" s="180"/>
      <c r="E40" s="180"/>
      <c r="F40" s="180"/>
      <c r="G40" s="180"/>
      <c r="H40" s="181"/>
      <c r="I40" s="181"/>
      <c r="J40" s="181"/>
      <c r="K40" s="181"/>
      <c r="L40" s="181"/>
      <c r="M40" s="181"/>
      <c r="N40" s="172"/>
      <c r="O40" s="172"/>
      <c r="P40" s="172"/>
    </row>
    <row r="41" spans="2:16" s="105" customFormat="1" ht="15" customHeight="1" x14ac:dyDescent="0.25">
      <c r="B41" s="169"/>
      <c r="C41" s="188" t="s">
        <v>11</v>
      </c>
      <c r="D41" s="175"/>
      <c r="E41" s="175"/>
      <c r="F41" s="175"/>
      <c r="G41" s="175"/>
      <c r="H41" s="176"/>
      <c r="I41" s="176"/>
      <c r="J41" s="176"/>
      <c r="K41" s="176"/>
      <c r="L41" s="176"/>
      <c r="M41" s="176"/>
      <c r="N41" s="172" t="s">
        <v>368</v>
      </c>
      <c r="O41" s="172"/>
      <c r="P41" s="172"/>
    </row>
    <row r="42" spans="2:16" s="105" customFormat="1" ht="15" customHeight="1" x14ac:dyDescent="0.25">
      <c r="B42" s="169"/>
      <c r="C42" s="188" t="s">
        <v>80</v>
      </c>
      <c r="D42" s="175"/>
      <c r="E42" s="175"/>
      <c r="F42" s="175"/>
      <c r="G42" s="175"/>
      <c r="H42" s="176"/>
      <c r="I42" s="176"/>
      <c r="J42" s="176"/>
      <c r="K42" s="176"/>
      <c r="L42" s="176"/>
      <c r="M42" s="176"/>
      <c r="N42" s="172"/>
      <c r="O42" s="172"/>
      <c r="P42" s="172"/>
    </row>
    <row r="43" spans="2:16" s="105" customFormat="1" ht="15" customHeight="1" x14ac:dyDescent="0.25">
      <c r="B43" s="169"/>
      <c r="C43" s="300" t="s">
        <v>194</v>
      </c>
      <c r="D43" s="183">
        <f t="shared" ref="D43:M43" si="10">SUM(D39:D42)</f>
        <v>0</v>
      </c>
      <c r="E43" s="183">
        <f t="shared" si="10"/>
        <v>0</v>
      </c>
      <c r="F43" s="183">
        <f t="shared" si="10"/>
        <v>0</v>
      </c>
      <c r="G43" s="183">
        <f t="shared" ref="G43" si="11">SUM(G39:G42)</f>
        <v>0</v>
      </c>
      <c r="H43" s="184">
        <f t="shared" si="10"/>
        <v>0</v>
      </c>
      <c r="I43" s="184">
        <f t="shared" si="10"/>
        <v>0</v>
      </c>
      <c r="J43" s="184">
        <f t="shared" si="10"/>
        <v>0</v>
      </c>
      <c r="K43" s="184">
        <f t="shared" si="10"/>
        <v>0</v>
      </c>
      <c r="L43" s="184">
        <f t="shared" si="10"/>
        <v>0</v>
      </c>
      <c r="M43" s="184">
        <f t="shared" si="10"/>
        <v>0</v>
      </c>
      <c r="N43" s="172"/>
      <c r="O43" s="172"/>
      <c r="P43" s="172"/>
    </row>
    <row r="44" spans="2:16" s="105" customFormat="1" ht="15" customHeight="1" x14ac:dyDescent="0.25">
      <c r="B44" s="169"/>
      <c r="C44" s="190"/>
      <c r="D44" s="180"/>
      <c r="E44" s="180"/>
      <c r="F44" s="180"/>
      <c r="G44" s="180"/>
      <c r="H44" s="181"/>
      <c r="I44" s="181"/>
      <c r="J44" s="181"/>
      <c r="K44" s="181"/>
      <c r="L44" s="181"/>
      <c r="M44" s="181"/>
      <c r="N44" s="172"/>
      <c r="O44" s="172"/>
      <c r="P44" s="172"/>
    </row>
    <row r="45" spans="2:16" s="105" customFormat="1" ht="15" customHeight="1" x14ac:dyDescent="0.25">
      <c r="B45" s="169"/>
      <c r="C45" s="188" t="s">
        <v>76</v>
      </c>
      <c r="D45" s="175"/>
      <c r="E45" s="175"/>
      <c r="F45" s="175"/>
      <c r="G45" s="175"/>
      <c r="H45" s="176"/>
      <c r="I45" s="176"/>
      <c r="J45" s="176"/>
      <c r="K45" s="176"/>
      <c r="L45" s="176"/>
      <c r="M45" s="176"/>
      <c r="N45" s="172" t="s">
        <v>369</v>
      </c>
      <c r="O45" s="172"/>
      <c r="P45" s="172"/>
    </row>
    <row r="46" spans="2:16" s="105" customFormat="1" ht="15" customHeight="1" x14ac:dyDescent="0.25">
      <c r="B46" s="169"/>
      <c r="C46" s="188" t="s">
        <v>31</v>
      </c>
      <c r="D46" s="175"/>
      <c r="E46" s="175"/>
      <c r="F46" s="175"/>
      <c r="G46" s="175"/>
      <c r="H46" s="176"/>
      <c r="I46" s="176"/>
      <c r="J46" s="176"/>
      <c r="K46" s="176"/>
      <c r="L46" s="176"/>
      <c r="M46" s="176"/>
      <c r="N46" s="172"/>
      <c r="O46" s="172"/>
      <c r="P46" s="172"/>
    </row>
    <row r="47" spans="2:16" s="105" customFormat="1" ht="15" customHeight="1" x14ac:dyDescent="0.25">
      <c r="B47" s="169"/>
      <c r="C47" s="188" t="s">
        <v>306</v>
      </c>
      <c r="D47" s="175"/>
      <c r="E47" s="175"/>
      <c r="F47" s="175"/>
      <c r="G47" s="175"/>
      <c r="H47" s="176"/>
      <c r="I47" s="176"/>
      <c r="J47" s="176"/>
      <c r="K47" s="176"/>
      <c r="L47" s="176"/>
      <c r="M47" s="176"/>
      <c r="N47" s="172"/>
      <c r="O47" s="172"/>
      <c r="P47" s="172"/>
    </row>
    <row r="48" spans="2:16" s="105" customFormat="1" ht="15" customHeight="1" x14ac:dyDescent="0.25">
      <c r="B48" s="169"/>
      <c r="C48" s="300" t="s">
        <v>2</v>
      </c>
      <c r="D48" s="183">
        <f t="shared" ref="D48:M48" si="12">SUM(D43:D47)</f>
        <v>0</v>
      </c>
      <c r="E48" s="183">
        <f t="shared" si="12"/>
        <v>0</v>
      </c>
      <c r="F48" s="183">
        <f t="shared" si="12"/>
        <v>0</v>
      </c>
      <c r="G48" s="183">
        <f t="shared" si="12"/>
        <v>0</v>
      </c>
      <c r="H48" s="184">
        <f t="shared" si="12"/>
        <v>0</v>
      </c>
      <c r="I48" s="184">
        <f t="shared" si="12"/>
        <v>0</v>
      </c>
      <c r="J48" s="184">
        <f t="shared" si="12"/>
        <v>0</v>
      </c>
      <c r="K48" s="184">
        <f t="shared" si="12"/>
        <v>0</v>
      </c>
      <c r="L48" s="184">
        <f t="shared" si="12"/>
        <v>0</v>
      </c>
      <c r="M48" s="184">
        <f t="shared" si="12"/>
        <v>0</v>
      </c>
      <c r="N48" s="172"/>
      <c r="O48" s="172"/>
      <c r="P48" s="172"/>
    </row>
    <row r="49" spans="2:16" s="105" customFormat="1" ht="15" customHeight="1" thickBot="1" x14ac:dyDescent="0.3">
      <c r="B49" s="169"/>
      <c r="C49" s="301" t="s">
        <v>81</v>
      </c>
      <c r="D49" s="309" t="e">
        <f t="shared" ref="D49:M49" si="13">D48/D25</f>
        <v>#DIV/0!</v>
      </c>
      <c r="E49" s="309" t="e">
        <f t="shared" si="13"/>
        <v>#DIV/0!</v>
      </c>
      <c r="F49" s="309" t="e">
        <f t="shared" si="13"/>
        <v>#DIV/0!</v>
      </c>
      <c r="G49" s="309" t="e">
        <f t="shared" si="13"/>
        <v>#DIV/0!</v>
      </c>
      <c r="H49" s="310" t="e">
        <f t="shared" si="13"/>
        <v>#DIV/0!</v>
      </c>
      <c r="I49" s="310" t="e">
        <f t="shared" si="13"/>
        <v>#DIV/0!</v>
      </c>
      <c r="J49" s="310" t="e">
        <f t="shared" si="13"/>
        <v>#DIV/0!</v>
      </c>
      <c r="K49" s="310" t="e">
        <f t="shared" si="13"/>
        <v>#DIV/0!</v>
      </c>
      <c r="L49" s="310" t="e">
        <f t="shared" si="13"/>
        <v>#DIV/0!</v>
      </c>
      <c r="M49" s="310" t="e">
        <f t="shared" si="13"/>
        <v>#DIV/0!</v>
      </c>
      <c r="N49" s="172"/>
      <c r="O49" s="172"/>
      <c r="P49" s="172"/>
    </row>
    <row r="50" spans="2:16" s="105" customFormat="1" ht="15" hidden="1" customHeight="1" outlineLevel="1" x14ac:dyDescent="0.25">
      <c r="B50" s="169"/>
      <c r="D50" s="239"/>
      <c r="E50" s="239"/>
      <c r="F50" s="239"/>
      <c r="G50" s="239"/>
      <c r="H50" s="240"/>
      <c r="I50" s="240"/>
      <c r="J50" s="240"/>
      <c r="K50" s="240"/>
      <c r="L50" s="240"/>
      <c r="M50" s="240"/>
      <c r="N50" s="172"/>
      <c r="O50" s="172"/>
      <c r="P50" s="172"/>
    </row>
    <row r="51" spans="2:16" s="105" customFormat="1" ht="15" hidden="1" customHeight="1" outlineLevel="1" x14ac:dyDescent="0.25">
      <c r="B51" s="169"/>
      <c r="C51" s="241" t="s">
        <v>222</v>
      </c>
      <c r="D51" s="172"/>
      <c r="E51" s="172"/>
      <c r="F51" s="172"/>
      <c r="G51" s="172"/>
      <c r="N51" s="172"/>
      <c r="O51" s="172"/>
      <c r="P51" s="172"/>
    </row>
    <row r="52" spans="2:16" s="105" customFormat="1" ht="15" hidden="1" customHeight="1" outlineLevel="1" x14ac:dyDescent="0.25">
      <c r="B52" s="169"/>
      <c r="C52" s="105" t="s">
        <v>127</v>
      </c>
      <c r="D52" s="175"/>
      <c r="E52" s="175"/>
      <c r="F52" s="175"/>
      <c r="G52" s="175"/>
      <c r="H52" s="176"/>
      <c r="I52" s="176"/>
      <c r="J52" s="176"/>
      <c r="K52" s="176"/>
      <c r="L52" s="176"/>
      <c r="M52" s="176"/>
      <c r="N52" s="172"/>
      <c r="O52" s="172"/>
      <c r="P52" s="172"/>
    </row>
    <row r="53" spans="2:16" s="105" customFormat="1" ht="15" hidden="1" customHeight="1" outlineLevel="1" x14ac:dyDescent="0.25">
      <c r="B53" s="169"/>
      <c r="C53" s="242" t="s">
        <v>30</v>
      </c>
      <c r="D53" s="243"/>
      <c r="E53" s="243" t="e">
        <f t="shared" ref="E53:M53" si="14">(E25-D25)/D25</f>
        <v>#DIV/0!</v>
      </c>
      <c r="F53" s="243" t="e">
        <f t="shared" si="14"/>
        <v>#DIV/0!</v>
      </c>
      <c r="G53" s="243"/>
      <c r="H53" s="244" t="e">
        <f>(H25-F25)/F25</f>
        <v>#DIV/0!</v>
      </c>
      <c r="I53" s="244" t="e">
        <f t="shared" si="14"/>
        <v>#DIV/0!</v>
      </c>
      <c r="J53" s="244" t="e">
        <f t="shared" si="14"/>
        <v>#DIV/0!</v>
      </c>
      <c r="K53" s="244" t="e">
        <f t="shared" si="14"/>
        <v>#DIV/0!</v>
      </c>
      <c r="L53" s="244" t="e">
        <f t="shared" si="14"/>
        <v>#DIV/0!</v>
      </c>
      <c r="M53" s="244" t="e">
        <f t="shared" si="14"/>
        <v>#DIV/0!</v>
      </c>
      <c r="N53" s="172"/>
      <c r="O53" s="172"/>
      <c r="P53" s="172"/>
    </row>
    <row r="54" spans="2:16" s="105" customFormat="1" ht="15" hidden="1" customHeight="1" outlineLevel="1" x14ac:dyDescent="0.25">
      <c r="B54" s="169"/>
      <c r="C54" s="242" t="s">
        <v>90</v>
      </c>
      <c r="D54" s="243" t="e">
        <f t="shared" ref="D54:M54" si="15">D27/D25</f>
        <v>#DIV/0!</v>
      </c>
      <c r="E54" s="243" t="e">
        <f t="shared" si="15"/>
        <v>#DIV/0!</v>
      </c>
      <c r="F54" s="243" t="e">
        <f t="shared" si="15"/>
        <v>#DIV/0!</v>
      </c>
      <c r="G54" s="243"/>
      <c r="H54" s="244" t="e">
        <f t="shared" si="15"/>
        <v>#DIV/0!</v>
      </c>
      <c r="I54" s="244" t="e">
        <f t="shared" si="15"/>
        <v>#DIV/0!</v>
      </c>
      <c r="J54" s="244" t="e">
        <f t="shared" si="15"/>
        <v>#DIV/0!</v>
      </c>
      <c r="K54" s="244" t="e">
        <f t="shared" si="15"/>
        <v>#DIV/0!</v>
      </c>
      <c r="L54" s="244" t="e">
        <f t="shared" si="15"/>
        <v>#DIV/0!</v>
      </c>
      <c r="M54" s="244" t="e">
        <f t="shared" si="15"/>
        <v>#DIV/0!</v>
      </c>
      <c r="N54" s="172"/>
      <c r="O54" s="172"/>
      <c r="P54" s="172"/>
    </row>
    <row r="55" spans="2:16" s="105" customFormat="1" ht="15" hidden="1" customHeight="1" outlineLevel="1" x14ac:dyDescent="0.25">
      <c r="B55" s="169"/>
      <c r="C55" s="242" t="s">
        <v>14</v>
      </c>
      <c r="D55" s="243" t="e">
        <f t="shared" ref="D55:M55" si="16">D35/D25</f>
        <v>#DIV/0!</v>
      </c>
      <c r="E55" s="243" t="e">
        <f t="shared" si="16"/>
        <v>#DIV/0!</v>
      </c>
      <c r="F55" s="243" t="e">
        <f t="shared" si="16"/>
        <v>#DIV/0!</v>
      </c>
      <c r="G55" s="243"/>
      <c r="H55" s="244" t="e">
        <f t="shared" si="16"/>
        <v>#DIV/0!</v>
      </c>
      <c r="I55" s="244" t="e">
        <f t="shared" si="16"/>
        <v>#DIV/0!</v>
      </c>
      <c r="J55" s="244" t="e">
        <f t="shared" si="16"/>
        <v>#DIV/0!</v>
      </c>
      <c r="K55" s="244" t="e">
        <f t="shared" si="16"/>
        <v>#DIV/0!</v>
      </c>
      <c r="L55" s="244" t="e">
        <f t="shared" si="16"/>
        <v>#DIV/0!</v>
      </c>
      <c r="M55" s="244" t="e">
        <f t="shared" si="16"/>
        <v>#DIV/0!</v>
      </c>
      <c r="N55" s="172"/>
      <c r="O55" s="172"/>
      <c r="P55" s="172"/>
    </row>
    <row r="56" spans="2:16" s="105" customFormat="1" ht="15" hidden="1" customHeight="1" outlineLevel="1" x14ac:dyDescent="0.25">
      <c r="B56" s="169"/>
      <c r="C56" s="242" t="s">
        <v>15</v>
      </c>
      <c r="D56" s="243" t="e">
        <f t="shared" ref="D56:M56" si="17">D39/D25</f>
        <v>#DIV/0!</v>
      </c>
      <c r="E56" s="243" t="e">
        <f t="shared" si="17"/>
        <v>#DIV/0!</v>
      </c>
      <c r="F56" s="243" t="e">
        <f t="shared" si="17"/>
        <v>#DIV/0!</v>
      </c>
      <c r="G56" s="243"/>
      <c r="H56" s="244" t="e">
        <f t="shared" si="17"/>
        <v>#DIV/0!</v>
      </c>
      <c r="I56" s="244" t="e">
        <f t="shared" si="17"/>
        <v>#DIV/0!</v>
      </c>
      <c r="J56" s="244" t="e">
        <f t="shared" si="17"/>
        <v>#DIV/0!</v>
      </c>
      <c r="K56" s="244" t="e">
        <f t="shared" si="17"/>
        <v>#DIV/0!</v>
      </c>
      <c r="L56" s="244" t="e">
        <f t="shared" si="17"/>
        <v>#DIV/0!</v>
      </c>
      <c r="M56" s="244" t="e">
        <f t="shared" si="17"/>
        <v>#DIV/0!</v>
      </c>
      <c r="N56" s="172"/>
      <c r="O56" s="172"/>
      <c r="P56" s="172"/>
    </row>
    <row r="57" spans="2:16" s="105" customFormat="1" ht="15" hidden="1" customHeight="1" outlineLevel="1" x14ac:dyDescent="0.25">
      <c r="B57" s="169"/>
      <c r="C57" s="242" t="s">
        <v>16</v>
      </c>
      <c r="D57" s="243" t="e">
        <f t="shared" ref="D57:M57" si="18">D43/D25</f>
        <v>#DIV/0!</v>
      </c>
      <c r="E57" s="243" t="e">
        <f t="shared" si="18"/>
        <v>#DIV/0!</v>
      </c>
      <c r="F57" s="243" t="e">
        <f t="shared" si="18"/>
        <v>#DIV/0!</v>
      </c>
      <c r="G57" s="243"/>
      <c r="H57" s="244" t="e">
        <f t="shared" si="18"/>
        <v>#DIV/0!</v>
      </c>
      <c r="I57" s="244" t="e">
        <f t="shared" si="18"/>
        <v>#DIV/0!</v>
      </c>
      <c r="J57" s="244" t="e">
        <f t="shared" si="18"/>
        <v>#DIV/0!</v>
      </c>
      <c r="K57" s="244" t="e">
        <f t="shared" si="18"/>
        <v>#DIV/0!</v>
      </c>
      <c r="L57" s="244" t="e">
        <f t="shared" si="18"/>
        <v>#DIV/0!</v>
      </c>
      <c r="M57" s="244" t="e">
        <f t="shared" si="18"/>
        <v>#DIV/0!</v>
      </c>
      <c r="N57" s="172"/>
      <c r="O57" s="172"/>
      <c r="P57" s="172"/>
    </row>
    <row r="58" spans="2:16" s="105" customFormat="1" ht="15" hidden="1" customHeight="1" outlineLevel="1" x14ac:dyDescent="0.25">
      <c r="B58" s="169"/>
      <c r="C58" s="242" t="s">
        <v>81</v>
      </c>
      <c r="D58" s="243" t="e">
        <f t="shared" ref="D58:M58" si="19">D48/D25</f>
        <v>#DIV/0!</v>
      </c>
      <c r="E58" s="243" t="e">
        <f t="shared" si="19"/>
        <v>#DIV/0!</v>
      </c>
      <c r="F58" s="243" t="e">
        <f t="shared" si="19"/>
        <v>#DIV/0!</v>
      </c>
      <c r="G58" s="243"/>
      <c r="H58" s="244" t="e">
        <f t="shared" si="19"/>
        <v>#DIV/0!</v>
      </c>
      <c r="I58" s="244" t="e">
        <f t="shared" si="19"/>
        <v>#DIV/0!</v>
      </c>
      <c r="J58" s="244" t="e">
        <f t="shared" si="19"/>
        <v>#DIV/0!</v>
      </c>
      <c r="K58" s="244" t="e">
        <f t="shared" si="19"/>
        <v>#DIV/0!</v>
      </c>
      <c r="L58" s="244" t="e">
        <f t="shared" si="19"/>
        <v>#DIV/0!</v>
      </c>
      <c r="M58" s="244" t="e">
        <f t="shared" si="19"/>
        <v>#DIV/0!</v>
      </c>
      <c r="N58" s="172"/>
      <c r="O58" s="172"/>
      <c r="P58" s="172"/>
    </row>
    <row r="59" spans="2:16" s="105" customFormat="1" ht="15" hidden="1" customHeight="1" outlineLevel="1" x14ac:dyDescent="0.25">
      <c r="B59" s="169"/>
      <c r="C59" s="242" t="s">
        <v>104</v>
      </c>
      <c r="D59" s="245" t="e">
        <f>D25/$H$11</f>
        <v>#DIV/0!</v>
      </c>
      <c r="E59" s="245" t="e">
        <f>E25/$H$11</f>
        <v>#DIV/0!</v>
      </c>
      <c r="F59" s="245" t="e">
        <f>F25/$H$11</f>
        <v>#DIV/0!</v>
      </c>
      <c r="G59" s="245"/>
      <c r="H59" s="246" t="e">
        <f t="shared" ref="H59:M59" si="20">H25/$H$11</f>
        <v>#DIV/0!</v>
      </c>
      <c r="I59" s="246" t="e">
        <f t="shared" si="20"/>
        <v>#DIV/0!</v>
      </c>
      <c r="J59" s="246" t="e">
        <f t="shared" si="20"/>
        <v>#DIV/0!</v>
      </c>
      <c r="K59" s="246" t="e">
        <f t="shared" si="20"/>
        <v>#DIV/0!</v>
      </c>
      <c r="L59" s="246" t="e">
        <f t="shared" si="20"/>
        <v>#DIV/0!</v>
      </c>
      <c r="M59" s="246" t="e">
        <f t="shared" si="20"/>
        <v>#DIV/0!</v>
      </c>
      <c r="N59" s="172"/>
      <c r="O59" s="172"/>
      <c r="P59" s="172"/>
    </row>
    <row r="60" spans="2:16" s="105" customFormat="1" ht="15" hidden="1" customHeight="1" outlineLevel="1" x14ac:dyDescent="0.25">
      <c r="B60" s="169"/>
      <c r="C60" s="247" t="s">
        <v>239</v>
      </c>
      <c r="D60" s="245"/>
      <c r="E60" s="245"/>
      <c r="F60" s="245"/>
      <c r="G60" s="245"/>
      <c r="H60" s="246"/>
      <c r="I60" s="246"/>
      <c r="J60" s="246"/>
      <c r="K60" s="246"/>
      <c r="L60" s="246"/>
      <c r="M60" s="246"/>
      <c r="N60" s="172"/>
      <c r="O60" s="172"/>
      <c r="P60" s="172"/>
    </row>
    <row r="61" spans="2:16" s="105" customFormat="1" ht="15" hidden="1" customHeight="1" outlineLevel="1" x14ac:dyDescent="0.25">
      <c r="B61" s="169"/>
      <c r="C61" s="248" t="s">
        <v>188</v>
      </c>
      <c r="D61" s="249">
        <f>'Sales pipeline specification'!C8</f>
        <v>0</v>
      </c>
      <c r="E61" s="249">
        <f>'Sales pipeline specification'!D8</f>
        <v>0</v>
      </c>
      <c r="F61" s="249">
        <f>'Sales pipeline specification'!E8</f>
        <v>0</v>
      </c>
      <c r="G61" s="249"/>
      <c r="H61" s="250">
        <f>'Sales pipeline specification'!F8</f>
        <v>0</v>
      </c>
      <c r="I61" s="250">
        <f>'Sales pipeline specification'!G8</f>
        <v>0</v>
      </c>
      <c r="J61" s="250">
        <f>'Sales pipeline specification'!H8</f>
        <v>0</v>
      </c>
      <c r="K61" s="250">
        <f>'Sales pipeline specification'!I8</f>
        <v>0</v>
      </c>
      <c r="L61" s="250">
        <f>'Sales pipeline specification'!J8</f>
        <v>0</v>
      </c>
      <c r="M61" s="250">
        <f>'Sales pipeline specification'!K8</f>
        <v>0</v>
      </c>
      <c r="N61" s="172"/>
      <c r="O61" s="172"/>
      <c r="P61" s="172"/>
    </row>
    <row r="62" spans="2:16" s="105" customFormat="1" ht="15" hidden="1" customHeight="1" outlineLevel="1" x14ac:dyDescent="0.25">
      <c r="B62" s="169"/>
      <c r="C62" s="248" t="s">
        <v>189</v>
      </c>
      <c r="D62" s="251">
        <f>IFERROR('Sales pipeline specification'!C9,0)</f>
        <v>1</v>
      </c>
      <c r="E62" s="251">
        <f>'Sales pipeline specification'!D9</f>
        <v>1</v>
      </c>
      <c r="F62" s="251">
        <f>'Sales pipeline specification'!E9</f>
        <v>1</v>
      </c>
      <c r="G62" s="251"/>
      <c r="H62" s="252" t="e">
        <f>'Sales pipeline specification'!F9</f>
        <v>#DIV/0!</v>
      </c>
      <c r="I62" s="252" t="e">
        <f>'Sales pipeline specification'!G9</f>
        <v>#DIV/0!</v>
      </c>
      <c r="J62" s="252" t="e">
        <f>'Sales pipeline specification'!H9</f>
        <v>#DIV/0!</v>
      </c>
      <c r="K62" s="252" t="e">
        <f>'Sales pipeline specification'!I9</f>
        <v>#DIV/0!</v>
      </c>
      <c r="L62" s="252" t="e">
        <f>'Sales pipeline specification'!J9</f>
        <v>#DIV/0!</v>
      </c>
      <c r="M62" s="252" t="e">
        <f>'Sales pipeline specification'!K9</f>
        <v>#DIV/0!</v>
      </c>
      <c r="N62" s="172"/>
      <c r="O62" s="172"/>
      <c r="P62" s="172"/>
    </row>
    <row r="63" spans="2:16" s="105" customFormat="1" ht="15" hidden="1" customHeight="1" outlineLevel="1" x14ac:dyDescent="0.25">
      <c r="B63" s="169"/>
      <c r="C63" s="248" t="s">
        <v>268</v>
      </c>
      <c r="D63" s="253">
        <f>'Sales pipeline specification'!C11</f>
        <v>0</v>
      </c>
      <c r="E63" s="253">
        <f>'Sales pipeline specification'!D11</f>
        <v>0</v>
      </c>
      <c r="F63" s="253">
        <f>'Sales pipeline specification'!E11</f>
        <v>0</v>
      </c>
      <c r="G63" s="253"/>
      <c r="H63" s="248">
        <f>'Sales pipeline specification'!F11</f>
        <v>0</v>
      </c>
      <c r="I63" s="248">
        <f>'Sales pipeline specification'!G11</f>
        <v>0</v>
      </c>
      <c r="J63" s="248">
        <f>'Sales pipeline specification'!H11</f>
        <v>0</v>
      </c>
      <c r="K63" s="248">
        <f>'Sales pipeline specification'!I11</f>
        <v>0</v>
      </c>
      <c r="L63" s="248">
        <f>'Sales pipeline specification'!J11</f>
        <v>0</v>
      </c>
      <c r="M63" s="248">
        <f>'Sales pipeline specification'!K11</f>
        <v>0</v>
      </c>
      <c r="N63" s="172"/>
      <c r="O63" s="172"/>
      <c r="P63" s="172"/>
    </row>
    <row r="64" spans="2:16" s="105" customFormat="1" ht="15" hidden="1" customHeight="1" outlineLevel="1" x14ac:dyDescent="0.25">
      <c r="B64" s="169"/>
      <c r="C64" s="248" t="s">
        <v>269</v>
      </c>
      <c r="D64" s="251">
        <f>'Sales pipeline specification'!C12</f>
        <v>0</v>
      </c>
      <c r="E64" s="251">
        <f>'Sales pipeline specification'!D12</f>
        <v>0</v>
      </c>
      <c r="F64" s="251">
        <f>'Sales pipeline specification'!E12</f>
        <v>0</v>
      </c>
      <c r="G64" s="251"/>
      <c r="H64" s="254" t="e">
        <f>'Sales pipeline specification'!F12</f>
        <v>#DIV/0!</v>
      </c>
      <c r="I64" s="254" t="e">
        <f>'Sales pipeline specification'!G12</f>
        <v>#DIV/0!</v>
      </c>
      <c r="J64" s="254" t="e">
        <f>'Sales pipeline specification'!H12</f>
        <v>#DIV/0!</v>
      </c>
      <c r="K64" s="254" t="e">
        <f>'Sales pipeline specification'!I12</f>
        <v>#DIV/0!</v>
      </c>
      <c r="L64" s="254" t="e">
        <f>'Sales pipeline specification'!J12</f>
        <v>#DIV/0!</v>
      </c>
      <c r="M64" s="254" t="e">
        <f>'Sales pipeline specification'!K12</f>
        <v>#DIV/0!</v>
      </c>
      <c r="N64" s="172"/>
      <c r="O64" s="172"/>
      <c r="P64" s="172"/>
    </row>
    <row r="65" spans="2:18" s="105" customFormat="1" ht="15" hidden="1" customHeight="1" outlineLevel="1" x14ac:dyDescent="0.25">
      <c r="B65" s="169"/>
      <c r="C65" s="248" t="s">
        <v>270</v>
      </c>
      <c r="D65" s="255">
        <f>'Sales pipeline specification'!C14</f>
        <v>0</v>
      </c>
      <c r="E65" s="255">
        <f>'Sales pipeline specification'!D14</f>
        <v>0</v>
      </c>
      <c r="F65" s="255">
        <f>'Sales pipeline specification'!E14</f>
        <v>0</v>
      </c>
      <c r="G65" s="255"/>
      <c r="H65" s="256">
        <f>'Sales pipeline specification'!F14</f>
        <v>0</v>
      </c>
      <c r="I65" s="256">
        <f>'Sales pipeline specification'!G14</f>
        <v>0</v>
      </c>
      <c r="J65" s="256">
        <f>'Sales pipeline specification'!H14</f>
        <v>0</v>
      </c>
      <c r="K65" s="256">
        <f>'Sales pipeline specification'!I14</f>
        <v>0</v>
      </c>
      <c r="L65" s="256">
        <f>'Sales pipeline specification'!J14</f>
        <v>0</v>
      </c>
      <c r="M65" s="256">
        <f>'Sales pipeline specification'!K14</f>
        <v>0</v>
      </c>
      <c r="N65" s="172"/>
      <c r="O65" s="172"/>
      <c r="P65" s="172"/>
    </row>
    <row r="66" spans="2:18" s="105" customFormat="1" ht="15" hidden="1" customHeight="1" outlineLevel="1" x14ac:dyDescent="0.25">
      <c r="B66" s="169"/>
      <c r="C66" s="248" t="s">
        <v>271</v>
      </c>
      <c r="D66" s="251">
        <f>'Sales pipeline specification'!C15</f>
        <v>0</v>
      </c>
      <c r="E66" s="251">
        <f>'Sales pipeline specification'!D15</f>
        <v>0</v>
      </c>
      <c r="F66" s="251">
        <f>'Sales pipeline specification'!E15</f>
        <v>0</v>
      </c>
      <c r="G66" s="251"/>
      <c r="H66" s="254" t="e">
        <f>'Sales pipeline specification'!F15</f>
        <v>#DIV/0!</v>
      </c>
      <c r="I66" s="254" t="e">
        <f>'Sales pipeline specification'!G15</f>
        <v>#DIV/0!</v>
      </c>
      <c r="J66" s="254" t="e">
        <f>'Sales pipeline specification'!H15</f>
        <v>#DIV/0!</v>
      </c>
      <c r="K66" s="254" t="e">
        <f>'Sales pipeline specification'!I15</f>
        <v>#DIV/0!</v>
      </c>
      <c r="L66" s="254" t="e">
        <f>'Sales pipeline specification'!J15</f>
        <v>#DIV/0!</v>
      </c>
      <c r="M66" s="254" t="e">
        <f>'Sales pipeline specification'!K15</f>
        <v>#DIV/0!</v>
      </c>
      <c r="N66" s="172"/>
      <c r="O66" s="172"/>
      <c r="P66" s="172"/>
    </row>
    <row r="67" spans="2:18" s="105" customFormat="1" ht="15" hidden="1" customHeight="1" outlineLevel="1" x14ac:dyDescent="0.25">
      <c r="B67" s="169"/>
      <c r="C67" s="248" t="s">
        <v>190</v>
      </c>
      <c r="D67" s="253">
        <f>'Sales pipeline specification'!C17</f>
        <v>0</v>
      </c>
      <c r="E67" s="253">
        <f>'Sales pipeline specification'!D17</f>
        <v>0</v>
      </c>
      <c r="F67" s="253">
        <f>'Sales pipeline specification'!E17</f>
        <v>0</v>
      </c>
      <c r="G67" s="253"/>
      <c r="H67" s="248">
        <f>'Sales pipeline specification'!F17</f>
        <v>0</v>
      </c>
      <c r="I67" s="248">
        <f>'Sales pipeline specification'!G17</f>
        <v>0</v>
      </c>
      <c r="J67" s="248">
        <f>'Sales pipeline specification'!H17</f>
        <v>0</v>
      </c>
      <c r="K67" s="248">
        <f>'Sales pipeline specification'!I17</f>
        <v>0</v>
      </c>
      <c r="L67" s="248">
        <f>'Sales pipeline specification'!J17</f>
        <v>0</v>
      </c>
      <c r="M67" s="248">
        <f>'Sales pipeline specification'!K17</f>
        <v>0</v>
      </c>
      <c r="N67" s="172"/>
      <c r="O67" s="172"/>
      <c r="P67" s="172"/>
    </row>
    <row r="68" spans="2:18" s="105" customFormat="1" ht="15" hidden="1" customHeight="1" outlineLevel="1" thickBot="1" x14ac:dyDescent="0.3">
      <c r="B68" s="169"/>
      <c r="C68" s="257" t="s">
        <v>191</v>
      </c>
      <c r="D68" s="258">
        <f>'Sales pipeline specification'!C18</f>
        <v>0</v>
      </c>
      <c r="E68" s="258">
        <f>'Sales pipeline specification'!D18</f>
        <v>0</v>
      </c>
      <c r="F68" s="258">
        <f>'Sales pipeline specification'!E18</f>
        <v>0</v>
      </c>
      <c r="G68" s="258"/>
      <c r="H68" s="259" t="e">
        <f>'Sales pipeline specification'!F18</f>
        <v>#DIV/0!</v>
      </c>
      <c r="I68" s="259" t="e">
        <f>'Sales pipeline specification'!G18</f>
        <v>#DIV/0!</v>
      </c>
      <c r="J68" s="259" t="e">
        <f>'Sales pipeline specification'!H18</f>
        <v>#DIV/0!</v>
      </c>
      <c r="K68" s="259" t="e">
        <f>'Sales pipeline specification'!I18</f>
        <v>#DIV/0!</v>
      </c>
      <c r="L68" s="259" t="e">
        <f>'Sales pipeline specification'!J18</f>
        <v>#DIV/0!</v>
      </c>
      <c r="M68" s="259" t="e">
        <f>'Sales pipeline specification'!K18</f>
        <v>#DIV/0!</v>
      </c>
      <c r="N68" s="172"/>
      <c r="O68" s="172"/>
      <c r="P68" s="172"/>
    </row>
    <row r="69" spans="2:18" s="105" customFormat="1" ht="15" customHeight="1" collapsed="1" x14ac:dyDescent="0.25">
      <c r="B69" s="169"/>
      <c r="C69" s="260"/>
      <c r="D69" s="179"/>
      <c r="E69" s="179"/>
      <c r="F69" s="179"/>
      <c r="G69" s="179"/>
      <c r="H69" s="179"/>
      <c r="I69" s="179"/>
      <c r="J69" s="179"/>
      <c r="K69" s="179"/>
      <c r="L69" s="179"/>
      <c r="M69" s="179"/>
      <c r="N69" s="172"/>
      <c r="O69" s="172"/>
      <c r="P69" s="172"/>
    </row>
    <row r="70" spans="2:18" s="105" customFormat="1" ht="15" customHeight="1" x14ac:dyDescent="0.25">
      <c r="B70" s="169"/>
      <c r="C70" s="104" t="s">
        <v>17</v>
      </c>
      <c r="D70" s="318"/>
      <c r="E70" s="104"/>
      <c r="F70" s="104"/>
      <c r="G70" s="104"/>
      <c r="H70" s="104"/>
      <c r="I70" s="104"/>
      <c r="J70" s="104"/>
      <c r="K70" s="104"/>
      <c r="L70" s="104"/>
      <c r="M70" s="104"/>
      <c r="N70" s="172"/>
      <c r="O70" s="172"/>
      <c r="P70" s="172"/>
    </row>
    <row r="71" spans="2:18" s="105" customFormat="1" ht="15" customHeight="1" x14ac:dyDescent="0.25">
      <c r="B71" s="169"/>
      <c r="C71" s="101" t="s">
        <v>220</v>
      </c>
      <c r="D71" s="171">
        <f t="shared" ref="D71:M71" si="21">D18</f>
        <v>2021</v>
      </c>
      <c r="E71" s="171">
        <f t="shared" si="21"/>
        <v>2022</v>
      </c>
      <c r="F71" s="171">
        <f t="shared" si="21"/>
        <v>2023</v>
      </c>
      <c r="G71" s="171">
        <v>2024</v>
      </c>
      <c r="H71" s="171">
        <f t="shared" si="21"/>
        <v>2024</v>
      </c>
      <c r="I71" s="171">
        <f t="shared" si="21"/>
        <v>2025</v>
      </c>
      <c r="J71" s="171">
        <f t="shared" si="21"/>
        <v>2026</v>
      </c>
      <c r="K71" s="171">
        <f t="shared" si="21"/>
        <v>2027</v>
      </c>
      <c r="L71" s="171">
        <f t="shared" si="21"/>
        <v>2028</v>
      </c>
      <c r="M71" s="171">
        <f t="shared" si="21"/>
        <v>2029</v>
      </c>
      <c r="N71" s="172"/>
      <c r="O71" s="172"/>
      <c r="P71" s="172"/>
    </row>
    <row r="72" spans="2:18" s="105" customFormat="1" ht="15" customHeight="1" x14ac:dyDescent="0.25">
      <c r="B72" s="169"/>
      <c r="C72" s="173"/>
      <c r="D72" s="171" t="s">
        <v>12</v>
      </c>
      <c r="E72" s="171" t="s">
        <v>12</v>
      </c>
      <c r="F72" s="171" t="s">
        <v>12</v>
      </c>
      <c r="G72" s="171" t="s">
        <v>366</v>
      </c>
      <c r="H72" s="171" t="s">
        <v>13</v>
      </c>
      <c r="I72" s="171" t="s">
        <v>13</v>
      </c>
      <c r="J72" s="171" t="s">
        <v>13</v>
      </c>
      <c r="K72" s="171" t="s">
        <v>13</v>
      </c>
      <c r="L72" s="171" t="s">
        <v>13</v>
      </c>
      <c r="M72" s="171" t="s">
        <v>13</v>
      </c>
      <c r="N72" s="172"/>
      <c r="O72" s="172"/>
      <c r="P72" s="172"/>
    </row>
    <row r="73" spans="2:18" s="105" customFormat="1" ht="15" customHeight="1" x14ac:dyDescent="0.25">
      <c r="B73" s="169"/>
      <c r="C73" s="261" t="s">
        <v>22</v>
      </c>
      <c r="D73" s="180"/>
      <c r="E73" s="180"/>
      <c r="F73" s="180"/>
      <c r="G73" s="180"/>
      <c r="H73" s="262"/>
      <c r="I73" s="262"/>
      <c r="J73" s="262"/>
      <c r="K73" s="262"/>
      <c r="L73" s="262"/>
      <c r="M73" s="262"/>
      <c r="N73" s="172"/>
      <c r="O73" s="172"/>
      <c r="P73" s="172"/>
    </row>
    <row r="74" spans="2:18" s="105" customFormat="1" ht="15" customHeight="1" x14ac:dyDescent="0.25">
      <c r="B74" s="169"/>
      <c r="C74" s="174" t="s">
        <v>18</v>
      </c>
      <c r="D74" s="175"/>
      <c r="E74" s="175"/>
      <c r="F74" s="175"/>
      <c r="G74" s="175"/>
      <c r="H74" s="176"/>
      <c r="I74" s="176"/>
      <c r="J74" s="176"/>
      <c r="K74" s="176"/>
      <c r="L74" s="176"/>
      <c r="M74" s="176"/>
      <c r="N74" s="172"/>
      <c r="O74" s="172"/>
      <c r="P74" s="172"/>
    </row>
    <row r="75" spans="2:18" s="105" customFormat="1" ht="15" customHeight="1" x14ac:dyDescent="0.25">
      <c r="B75" s="169"/>
      <c r="C75" s="174" t="s">
        <v>19</v>
      </c>
      <c r="D75" s="175"/>
      <c r="E75" s="175"/>
      <c r="F75" s="175"/>
      <c r="G75" s="175"/>
      <c r="H75" s="176"/>
      <c r="I75" s="176"/>
      <c r="J75" s="176"/>
      <c r="K75" s="176"/>
      <c r="L75" s="176"/>
      <c r="M75" s="176"/>
      <c r="N75" s="172"/>
      <c r="O75" s="172"/>
      <c r="P75" s="172"/>
    </row>
    <row r="76" spans="2:18" s="105" customFormat="1" ht="15" customHeight="1" x14ac:dyDescent="0.25">
      <c r="B76" s="169"/>
      <c r="C76" s="174" t="s">
        <v>101</v>
      </c>
      <c r="D76" s="175"/>
      <c r="E76" s="175"/>
      <c r="F76" s="175"/>
      <c r="G76" s="175"/>
      <c r="H76" s="176"/>
      <c r="I76" s="176"/>
      <c r="J76" s="176"/>
      <c r="K76" s="176"/>
      <c r="L76" s="176"/>
      <c r="M76" s="176"/>
      <c r="N76" s="172"/>
      <c r="O76" s="172"/>
      <c r="P76" s="172"/>
    </row>
    <row r="77" spans="2:18" s="105" customFormat="1" ht="15" customHeight="1" x14ac:dyDescent="0.25">
      <c r="B77" s="169"/>
      <c r="C77" s="182" t="s">
        <v>102</v>
      </c>
      <c r="D77" s="183">
        <f>SUM(D74:D76)</f>
        <v>0</v>
      </c>
      <c r="E77" s="183">
        <f t="shared" ref="E77:M77" si="22">SUM(E74:E76)</f>
        <v>0</v>
      </c>
      <c r="F77" s="183">
        <f t="shared" si="22"/>
        <v>0</v>
      </c>
      <c r="G77" s="183">
        <f t="shared" ref="G77" si="23">SUM(G74:G76)</f>
        <v>0</v>
      </c>
      <c r="H77" s="184">
        <f t="shared" si="22"/>
        <v>0</v>
      </c>
      <c r="I77" s="184">
        <f t="shared" si="22"/>
        <v>0</v>
      </c>
      <c r="J77" s="184">
        <f t="shared" si="22"/>
        <v>0</v>
      </c>
      <c r="K77" s="184">
        <f t="shared" si="22"/>
        <v>0</v>
      </c>
      <c r="L77" s="184">
        <f t="shared" si="22"/>
        <v>0</v>
      </c>
      <c r="M77" s="184">
        <f t="shared" si="22"/>
        <v>0</v>
      </c>
      <c r="N77" s="172"/>
      <c r="O77" s="172"/>
      <c r="P77" s="172"/>
    </row>
    <row r="78" spans="2:18" s="105" customFormat="1" ht="15" customHeight="1" x14ac:dyDescent="0.25">
      <c r="B78" s="169"/>
      <c r="C78" s="179"/>
      <c r="D78" s="180"/>
      <c r="E78" s="180"/>
      <c r="F78" s="180"/>
      <c r="G78" s="180"/>
      <c r="H78" s="181"/>
      <c r="I78" s="181"/>
      <c r="J78" s="181"/>
      <c r="K78" s="181"/>
      <c r="L78" s="181"/>
      <c r="M78" s="181"/>
      <c r="N78" s="172"/>
      <c r="O78" s="172"/>
      <c r="P78" s="172"/>
    </row>
    <row r="79" spans="2:18" s="241" customFormat="1" ht="15" customHeight="1" x14ac:dyDescent="0.25">
      <c r="B79" s="169"/>
      <c r="C79" s="174" t="s">
        <v>20</v>
      </c>
      <c r="D79" s="175"/>
      <c r="E79" s="175"/>
      <c r="F79" s="175"/>
      <c r="G79" s="175"/>
      <c r="H79" s="176"/>
      <c r="I79" s="176"/>
      <c r="J79" s="176"/>
      <c r="K79" s="176"/>
      <c r="L79" s="176"/>
      <c r="M79" s="176"/>
      <c r="N79" s="172"/>
      <c r="O79" s="172"/>
      <c r="P79" s="172"/>
      <c r="Q79" s="265"/>
      <c r="R79" s="265"/>
    </row>
    <row r="80" spans="2:18" s="105" customFormat="1" ht="15" customHeight="1" x14ac:dyDescent="0.25">
      <c r="B80" s="169"/>
      <c r="C80" s="263" t="s">
        <v>267</v>
      </c>
      <c r="D80" s="175"/>
      <c r="E80" s="175"/>
      <c r="F80" s="175"/>
      <c r="G80" s="175"/>
      <c r="H80" s="176"/>
      <c r="I80" s="176"/>
      <c r="J80" s="176"/>
      <c r="K80" s="176"/>
      <c r="L80" s="176"/>
      <c r="M80" s="176"/>
      <c r="N80" s="172"/>
      <c r="O80" s="172"/>
      <c r="P80" s="172"/>
      <c r="Q80" s="195"/>
      <c r="R80" s="195"/>
    </row>
    <row r="81" spans="2:18" s="105" customFormat="1" ht="15" customHeight="1" x14ac:dyDescent="0.25">
      <c r="B81" s="169"/>
      <c r="C81" s="105" t="s">
        <v>298</v>
      </c>
      <c r="D81" s="175"/>
      <c r="E81" s="175"/>
      <c r="F81" s="175"/>
      <c r="G81" s="175"/>
      <c r="H81" s="176"/>
      <c r="I81" s="176"/>
      <c r="J81" s="176"/>
      <c r="K81" s="176"/>
      <c r="L81" s="176"/>
      <c r="M81" s="176"/>
      <c r="N81" s="172"/>
      <c r="O81" s="172"/>
      <c r="P81" s="172"/>
      <c r="Q81" s="266"/>
      <c r="R81" s="195"/>
    </row>
    <row r="82" spans="2:18" s="105" customFormat="1" ht="15" customHeight="1" x14ac:dyDescent="0.25">
      <c r="B82" s="169"/>
      <c r="C82" s="182" t="s">
        <v>103</v>
      </c>
      <c r="D82" s="183">
        <f>SUM(D79:D81)</f>
        <v>0</v>
      </c>
      <c r="E82" s="183">
        <f t="shared" ref="E82:M82" si="24">SUM(E79:E81)</f>
        <v>0</v>
      </c>
      <c r="F82" s="183">
        <f t="shared" si="24"/>
        <v>0</v>
      </c>
      <c r="G82" s="183">
        <f t="shared" ref="G82" si="25">SUM(G79:G81)</f>
        <v>0</v>
      </c>
      <c r="H82" s="184">
        <f t="shared" si="24"/>
        <v>0</v>
      </c>
      <c r="I82" s="184">
        <f t="shared" si="24"/>
        <v>0</v>
      </c>
      <c r="J82" s="184">
        <f t="shared" si="24"/>
        <v>0</v>
      </c>
      <c r="K82" s="184">
        <f t="shared" si="24"/>
        <v>0</v>
      </c>
      <c r="L82" s="184">
        <f t="shared" si="24"/>
        <v>0</v>
      </c>
      <c r="M82" s="184">
        <f t="shared" si="24"/>
        <v>0</v>
      </c>
      <c r="N82" s="172"/>
      <c r="O82" s="172"/>
      <c r="P82" s="172"/>
      <c r="Q82" s="195"/>
      <c r="R82" s="195"/>
    </row>
    <row r="83" spans="2:18" s="105" customFormat="1" ht="15" customHeight="1" x14ac:dyDescent="0.25">
      <c r="B83" s="169"/>
      <c r="C83" s="179"/>
      <c r="D83" s="180"/>
      <c r="E83" s="180"/>
      <c r="F83" s="180"/>
      <c r="G83" s="180"/>
      <c r="H83" s="181"/>
      <c r="I83" s="181"/>
      <c r="J83" s="181"/>
      <c r="K83" s="181"/>
      <c r="L83" s="181"/>
      <c r="M83" s="181"/>
      <c r="N83" s="172"/>
      <c r="O83" s="172"/>
      <c r="P83" s="172"/>
    </row>
    <row r="84" spans="2:18" s="105" customFormat="1" ht="15" customHeight="1" x14ac:dyDescent="0.25">
      <c r="B84" s="169"/>
      <c r="C84" s="267" t="s">
        <v>3</v>
      </c>
      <c r="D84" s="268"/>
      <c r="E84" s="180"/>
      <c r="F84" s="268"/>
      <c r="G84" s="268"/>
      <c r="H84" s="269"/>
      <c r="I84" s="269"/>
      <c r="J84" s="269"/>
      <c r="K84" s="269"/>
      <c r="L84" s="269"/>
      <c r="M84" s="269"/>
      <c r="N84" s="264"/>
      <c r="O84" s="264"/>
      <c r="P84" s="172"/>
    </row>
    <row r="85" spans="2:18" s="105" customFormat="1" ht="15" customHeight="1" x14ac:dyDescent="0.25">
      <c r="B85" s="169"/>
      <c r="C85" s="267"/>
      <c r="D85" s="268"/>
      <c r="E85" s="268"/>
      <c r="F85" s="268"/>
      <c r="G85" s="268"/>
      <c r="H85" s="269"/>
      <c r="I85" s="269"/>
      <c r="J85" s="269"/>
      <c r="K85" s="269"/>
      <c r="L85" s="269"/>
      <c r="M85" s="269"/>
      <c r="N85" s="264"/>
      <c r="O85" s="264"/>
      <c r="P85" s="172"/>
    </row>
    <row r="86" spans="2:18" s="105" customFormat="1" ht="15" customHeight="1" thickBot="1" x14ac:dyDescent="0.3">
      <c r="B86" s="169"/>
      <c r="C86" s="185" t="s">
        <v>4</v>
      </c>
      <c r="D86" s="186">
        <f t="shared" ref="D86:M86" si="26">D84+D82+D77</f>
        <v>0</v>
      </c>
      <c r="E86" s="186">
        <f t="shared" si="26"/>
        <v>0</v>
      </c>
      <c r="F86" s="186">
        <f t="shared" si="26"/>
        <v>0</v>
      </c>
      <c r="G86" s="186">
        <f t="shared" ref="G86" si="27">G84+G82+G77</f>
        <v>0</v>
      </c>
      <c r="H86" s="187">
        <f t="shared" si="26"/>
        <v>0</v>
      </c>
      <c r="I86" s="187">
        <f t="shared" si="26"/>
        <v>0</v>
      </c>
      <c r="J86" s="187">
        <f t="shared" si="26"/>
        <v>0</v>
      </c>
      <c r="K86" s="187">
        <f t="shared" si="26"/>
        <v>0</v>
      </c>
      <c r="L86" s="187">
        <f t="shared" si="26"/>
        <v>0</v>
      </c>
      <c r="M86" s="187">
        <f t="shared" si="26"/>
        <v>0</v>
      </c>
      <c r="N86" s="172"/>
      <c r="O86" s="172"/>
      <c r="P86" s="172"/>
    </row>
    <row r="87" spans="2:18" s="105" customFormat="1" ht="15" customHeight="1" x14ac:dyDescent="0.25">
      <c r="B87" s="169"/>
      <c r="C87" s="179"/>
      <c r="D87" s="180"/>
      <c r="E87" s="180"/>
      <c r="F87" s="180"/>
      <c r="G87" s="180"/>
      <c r="H87" s="181"/>
      <c r="I87" s="181"/>
      <c r="J87" s="181"/>
      <c r="K87" s="181"/>
      <c r="L87" s="181"/>
      <c r="M87" s="181"/>
      <c r="N87" s="172"/>
      <c r="O87" s="172"/>
      <c r="P87" s="172"/>
    </row>
    <row r="88" spans="2:18" s="105" customFormat="1" ht="15" customHeight="1" x14ac:dyDescent="0.25">
      <c r="B88" s="169"/>
      <c r="C88" s="261" t="s">
        <v>5</v>
      </c>
      <c r="D88" s="180"/>
      <c r="E88" s="180"/>
      <c r="F88" s="180"/>
      <c r="G88" s="180"/>
      <c r="H88" s="181"/>
      <c r="I88" s="181"/>
      <c r="J88" s="181"/>
      <c r="K88" s="181"/>
      <c r="L88" s="181"/>
      <c r="M88" s="181"/>
      <c r="N88" s="172"/>
      <c r="O88" s="172"/>
      <c r="P88" s="172"/>
    </row>
    <row r="89" spans="2:18" s="105" customFormat="1" ht="15" customHeight="1" x14ac:dyDescent="0.25">
      <c r="B89" s="169"/>
      <c r="C89" s="174" t="s">
        <v>6</v>
      </c>
      <c r="D89" s="175"/>
      <c r="E89" s="175"/>
      <c r="F89" s="175"/>
      <c r="G89" s="175"/>
      <c r="H89" s="176"/>
      <c r="I89" s="176"/>
      <c r="J89" s="176"/>
      <c r="K89" s="176"/>
      <c r="L89" s="176"/>
      <c r="M89" s="176"/>
      <c r="N89" s="172"/>
      <c r="O89" s="172"/>
      <c r="P89" s="172"/>
    </row>
    <row r="90" spans="2:18" s="105" customFormat="1" ht="15" customHeight="1" x14ac:dyDescent="0.25">
      <c r="B90" s="169"/>
      <c r="C90" s="174" t="s">
        <v>340</v>
      </c>
      <c r="D90" s="175"/>
      <c r="E90" s="175"/>
      <c r="F90" s="175"/>
      <c r="G90" s="175"/>
      <c r="H90" s="176"/>
      <c r="I90" s="176"/>
      <c r="J90" s="176"/>
      <c r="K90" s="176"/>
      <c r="L90" s="176"/>
      <c r="M90" s="176"/>
      <c r="N90" s="172"/>
      <c r="O90" s="172"/>
      <c r="P90" s="172"/>
    </row>
    <row r="91" spans="2:18" s="105" customFormat="1" ht="15" customHeight="1" x14ac:dyDescent="0.25">
      <c r="B91" s="169"/>
      <c r="C91" s="174" t="s">
        <v>7</v>
      </c>
      <c r="D91" s="175"/>
      <c r="E91" s="175"/>
      <c r="F91" s="175"/>
      <c r="G91" s="175"/>
      <c r="H91" s="176"/>
      <c r="I91" s="176"/>
      <c r="J91" s="176"/>
      <c r="K91" s="176"/>
      <c r="L91" s="176"/>
      <c r="M91" s="176"/>
      <c r="N91" s="172"/>
      <c r="O91" s="172"/>
      <c r="P91" s="172"/>
    </row>
    <row r="92" spans="2:18" s="105" customFormat="1" ht="15" customHeight="1" x14ac:dyDescent="0.25">
      <c r="B92" s="169"/>
      <c r="C92" s="174" t="s">
        <v>92</v>
      </c>
      <c r="D92" s="175"/>
      <c r="E92" s="175"/>
      <c r="F92" s="175"/>
      <c r="G92" s="175"/>
      <c r="H92" s="176"/>
      <c r="I92" s="176"/>
      <c r="J92" s="176"/>
      <c r="K92" s="176"/>
      <c r="L92" s="176"/>
      <c r="M92" s="176"/>
      <c r="N92" s="172"/>
      <c r="O92" s="172"/>
      <c r="P92" s="172"/>
    </row>
    <row r="93" spans="2:18" s="105" customFormat="1" ht="15" customHeight="1" thickBot="1" x14ac:dyDescent="0.3">
      <c r="B93" s="169"/>
      <c r="C93" s="185" t="s">
        <v>9</v>
      </c>
      <c r="D93" s="186">
        <f t="shared" ref="D93:M93" si="28">SUM(D89:D92)</f>
        <v>0</v>
      </c>
      <c r="E93" s="186">
        <f t="shared" si="28"/>
        <v>0</v>
      </c>
      <c r="F93" s="186">
        <f t="shared" si="28"/>
        <v>0</v>
      </c>
      <c r="G93" s="186">
        <f t="shared" ref="G93" si="29">SUM(G89:G92)</f>
        <v>0</v>
      </c>
      <c r="H93" s="187">
        <f t="shared" si="28"/>
        <v>0</v>
      </c>
      <c r="I93" s="187">
        <f t="shared" si="28"/>
        <v>0</v>
      </c>
      <c r="J93" s="187">
        <f t="shared" si="28"/>
        <v>0</v>
      </c>
      <c r="K93" s="187">
        <f t="shared" si="28"/>
        <v>0</v>
      </c>
      <c r="L93" s="187">
        <f t="shared" si="28"/>
        <v>0</v>
      </c>
      <c r="M93" s="187">
        <f t="shared" si="28"/>
        <v>0</v>
      </c>
      <c r="N93" s="172"/>
      <c r="O93" s="172"/>
      <c r="P93" s="172"/>
    </row>
    <row r="94" spans="2:18" s="105" customFormat="1" ht="15" customHeight="1" x14ac:dyDescent="0.25">
      <c r="B94" s="169"/>
      <c r="C94" s="260"/>
      <c r="D94" s="180"/>
      <c r="E94" s="180"/>
      <c r="F94" s="180"/>
      <c r="G94" s="180"/>
      <c r="H94" s="181"/>
      <c r="I94" s="181"/>
      <c r="J94" s="181"/>
      <c r="K94" s="181"/>
      <c r="L94" s="181"/>
      <c r="M94" s="181"/>
      <c r="N94" s="172"/>
      <c r="O94" s="172"/>
      <c r="P94" s="172"/>
    </row>
    <row r="95" spans="2:18" s="105" customFormat="1" ht="15" customHeight="1" x14ac:dyDescent="0.25">
      <c r="B95" s="169"/>
      <c r="C95" s="260" t="s">
        <v>93</v>
      </c>
      <c r="D95" s="175"/>
      <c r="E95" s="175"/>
      <c r="F95" s="175"/>
      <c r="G95" s="175"/>
      <c r="H95" s="176"/>
      <c r="I95" s="176"/>
      <c r="J95" s="176"/>
      <c r="K95" s="176"/>
      <c r="L95" s="176"/>
      <c r="M95" s="176"/>
      <c r="N95" s="172"/>
      <c r="O95" s="172"/>
      <c r="P95" s="172"/>
    </row>
    <row r="96" spans="2:18" s="105" customFormat="1" ht="15" customHeight="1" x14ac:dyDescent="0.25">
      <c r="B96" s="169"/>
      <c r="C96" s="260"/>
      <c r="D96" s="180"/>
      <c r="E96" s="180"/>
      <c r="F96" s="180"/>
      <c r="G96" s="180"/>
      <c r="H96" s="181"/>
      <c r="I96" s="181"/>
      <c r="J96" s="181"/>
      <c r="K96" s="181"/>
      <c r="L96" s="181"/>
      <c r="M96" s="181"/>
      <c r="N96" s="172"/>
      <c r="O96" s="172"/>
      <c r="P96" s="172"/>
    </row>
    <row r="97" spans="2:18" s="105" customFormat="1" ht="15" customHeight="1" x14ac:dyDescent="0.25">
      <c r="B97" s="169"/>
      <c r="C97" s="261" t="s">
        <v>23</v>
      </c>
      <c r="D97" s="180"/>
      <c r="E97" s="180"/>
      <c r="F97" s="180"/>
      <c r="G97" s="180"/>
      <c r="H97" s="181"/>
      <c r="I97" s="181"/>
      <c r="J97" s="181"/>
      <c r="K97" s="181"/>
      <c r="L97" s="181"/>
      <c r="M97" s="181"/>
      <c r="N97" s="172"/>
      <c r="O97" s="172"/>
      <c r="P97" s="172"/>
    </row>
    <row r="98" spans="2:18" s="105" customFormat="1" ht="15" customHeight="1" x14ac:dyDescent="0.25">
      <c r="B98" s="169"/>
      <c r="C98" s="174" t="s">
        <v>88</v>
      </c>
      <c r="D98" s="175"/>
      <c r="E98" s="175"/>
      <c r="F98" s="175"/>
      <c r="G98" s="175"/>
      <c r="H98" s="176"/>
      <c r="I98" s="176"/>
      <c r="J98" s="176"/>
      <c r="K98" s="176"/>
      <c r="L98" s="176"/>
      <c r="M98" s="176"/>
      <c r="N98" s="314"/>
      <c r="O98" s="314"/>
      <c r="P98" s="314"/>
    </row>
    <row r="99" spans="2:18" s="105" customFormat="1" ht="15" customHeight="1" x14ac:dyDescent="0.25">
      <c r="B99" s="169"/>
      <c r="C99" s="174" t="s">
        <v>89</v>
      </c>
      <c r="D99" s="175"/>
      <c r="E99" s="175"/>
      <c r="F99" s="175"/>
      <c r="G99" s="175"/>
      <c r="H99" s="176"/>
      <c r="I99" s="176"/>
      <c r="J99" s="176"/>
      <c r="K99" s="176"/>
      <c r="L99" s="176"/>
      <c r="M99" s="176"/>
      <c r="N99" s="172"/>
      <c r="O99" s="172"/>
      <c r="P99" s="172"/>
    </row>
    <row r="100" spans="2:18" s="105" customFormat="1" ht="15" customHeight="1" x14ac:dyDescent="0.25">
      <c r="B100" s="169"/>
      <c r="C100" s="174" t="s">
        <v>40</v>
      </c>
      <c r="D100" s="175"/>
      <c r="E100" s="175"/>
      <c r="F100" s="175"/>
      <c r="G100" s="175"/>
      <c r="H100" s="176"/>
      <c r="I100" s="176"/>
      <c r="J100" s="176"/>
      <c r="K100" s="176"/>
      <c r="L100" s="176"/>
      <c r="M100" s="176"/>
      <c r="N100" s="172"/>
      <c r="O100" s="172"/>
      <c r="P100" s="172"/>
    </row>
    <row r="101" spans="2:18" s="105" customFormat="1" ht="15" customHeight="1" x14ac:dyDescent="0.25">
      <c r="B101" s="169"/>
      <c r="C101" s="174" t="s">
        <v>41</v>
      </c>
      <c r="D101" s="175"/>
      <c r="E101" s="175"/>
      <c r="F101" s="175"/>
      <c r="G101" s="175"/>
      <c r="H101" s="176"/>
      <c r="I101" s="176"/>
      <c r="J101" s="176"/>
      <c r="K101" s="176"/>
      <c r="L101" s="176"/>
      <c r="M101" s="176"/>
      <c r="N101" s="172"/>
      <c r="O101" s="172"/>
      <c r="P101" s="172"/>
    </row>
    <row r="102" spans="2:18" s="105" customFormat="1" ht="15" customHeight="1" x14ac:dyDescent="0.25">
      <c r="B102" s="169"/>
      <c r="C102" s="182" t="s">
        <v>343</v>
      </c>
      <c r="D102" s="183">
        <f>SUM(D98:D101)</f>
        <v>0</v>
      </c>
      <c r="E102" s="183">
        <f t="shared" ref="E102:L102" si="30">SUM(E98:E101)</f>
        <v>0</v>
      </c>
      <c r="F102" s="183">
        <f t="shared" si="30"/>
        <v>0</v>
      </c>
      <c r="G102" s="183">
        <f t="shared" ref="G102" si="31">SUM(G98:G101)</f>
        <v>0</v>
      </c>
      <c r="H102" s="184">
        <f t="shared" si="30"/>
        <v>0</v>
      </c>
      <c r="I102" s="184">
        <f t="shared" si="30"/>
        <v>0</v>
      </c>
      <c r="J102" s="184">
        <f>SUM(J98:J101)</f>
        <v>0</v>
      </c>
      <c r="K102" s="184">
        <f t="shared" si="30"/>
        <v>0</v>
      </c>
      <c r="L102" s="184">
        <f t="shared" si="30"/>
        <v>0</v>
      </c>
      <c r="M102" s="184">
        <f>SUM(M98:M101)</f>
        <v>0</v>
      </c>
      <c r="N102" s="172"/>
      <c r="O102" s="172"/>
      <c r="P102" s="172"/>
    </row>
    <row r="103" spans="2:18" s="105" customFormat="1" ht="15" customHeight="1" x14ac:dyDescent="0.25">
      <c r="B103" s="169"/>
      <c r="C103" s="174"/>
      <c r="D103" s="180"/>
      <c r="E103" s="180"/>
      <c r="F103" s="180"/>
      <c r="G103" s="180"/>
      <c r="H103" s="181"/>
      <c r="I103" s="181"/>
      <c r="J103" s="181"/>
      <c r="K103" s="181"/>
      <c r="L103" s="181"/>
      <c r="M103" s="181"/>
      <c r="N103" s="172"/>
      <c r="O103" s="172"/>
      <c r="P103" s="172"/>
    </row>
    <row r="104" spans="2:18" s="105" customFormat="1" ht="15" customHeight="1" x14ac:dyDescent="0.25">
      <c r="B104" s="169"/>
      <c r="C104" s="174" t="s">
        <v>341</v>
      </c>
      <c r="D104" s="175"/>
      <c r="E104" s="175"/>
      <c r="F104" s="175"/>
      <c r="G104" s="175"/>
      <c r="H104" s="176"/>
      <c r="I104" s="176"/>
      <c r="J104" s="176"/>
      <c r="K104" s="176"/>
      <c r="L104" s="176"/>
      <c r="M104" s="176"/>
      <c r="N104" s="172"/>
      <c r="O104" s="172"/>
      <c r="P104" s="172"/>
    </row>
    <row r="105" spans="2:18" s="105" customFormat="1" ht="15" customHeight="1" x14ac:dyDescent="0.25">
      <c r="B105" s="169"/>
      <c r="C105" s="263" t="s">
        <v>237</v>
      </c>
      <c r="D105" s="175"/>
      <c r="E105" s="175"/>
      <c r="F105" s="175"/>
      <c r="G105" s="175"/>
      <c r="H105" s="176"/>
      <c r="I105" s="176"/>
      <c r="J105" s="176"/>
      <c r="K105" s="176"/>
      <c r="L105" s="176"/>
      <c r="M105" s="176"/>
      <c r="N105" s="172"/>
      <c r="O105" s="172"/>
      <c r="P105" s="172"/>
      <c r="Q105" s="270"/>
      <c r="R105" s="270"/>
    </row>
    <row r="106" spans="2:18" s="105" customFormat="1" ht="15" customHeight="1" x14ac:dyDescent="0.25">
      <c r="B106" s="169"/>
      <c r="C106" s="174" t="s">
        <v>342</v>
      </c>
      <c r="D106" s="175"/>
      <c r="E106" s="175"/>
      <c r="F106" s="175"/>
      <c r="G106" s="175"/>
      <c r="H106" s="176"/>
      <c r="I106" s="176"/>
      <c r="J106" s="176"/>
      <c r="K106" s="176"/>
      <c r="L106" s="176"/>
      <c r="M106" s="176"/>
      <c r="N106" s="172"/>
      <c r="O106" s="172"/>
      <c r="P106" s="172"/>
    </row>
    <row r="107" spans="2:18" s="105" customFormat="1" ht="15" customHeight="1" x14ac:dyDescent="0.25">
      <c r="B107" s="169"/>
      <c r="C107" s="271" t="s">
        <v>98</v>
      </c>
      <c r="D107" s="183">
        <f>SUM(D104:D106)</f>
        <v>0</v>
      </c>
      <c r="E107" s="183">
        <f>SUM(E104:E106)</f>
        <v>0</v>
      </c>
      <c r="F107" s="183">
        <f t="shared" ref="F107:M107" si="32">SUM(F104:F106)</f>
        <v>0</v>
      </c>
      <c r="G107" s="183">
        <f t="shared" ref="G107" si="33">SUM(G104:G106)</f>
        <v>0</v>
      </c>
      <c r="H107" s="184">
        <f t="shared" si="32"/>
        <v>0</v>
      </c>
      <c r="I107" s="184">
        <f t="shared" si="32"/>
        <v>0</v>
      </c>
      <c r="J107" s="184">
        <f t="shared" si="32"/>
        <v>0</v>
      </c>
      <c r="K107" s="184">
        <f t="shared" si="32"/>
        <v>0</v>
      </c>
      <c r="L107" s="184">
        <f t="shared" si="32"/>
        <v>0</v>
      </c>
      <c r="M107" s="184">
        <f t="shared" si="32"/>
        <v>0</v>
      </c>
      <c r="N107" s="172"/>
      <c r="O107" s="172"/>
      <c r="P107" s="172"/>
    </row>
    <row r="108" spans="2:18" s="105" customFormat="1" ht="15" customHeight="1" x14ac:dyDescent="0.25">
      <c r="B108" s="169"/>
      <c r="C108" s="260"/>
      <c r="D108" s="180"/>
      <c r="E108" s="180"/>
      <c r="F108" s="180"/>
      <c r="G108" s="180"/>
      <c r="H108" s="181"/>
      <c r="I108" s="181"/>
      <c r="J108" s="181"/>
      <c r="K108" s="181"/>
      <c r="L108" s="181"/>
      <c r="M108" s="181"/>
      <c r="N108" s="172"/>
      <c r="O108" s="172"/>
      <c r="P108" s="172"/>
    </row>
    <row r="109" spans="2:18" s="105" customFormat="1" ht="15" customHeight="1" thickBot="1" x14ac:dyDescent="0.3">
      <c r="B109" s="169"/>
      <c r="C109" s="272" t="s">
        <v>97</v>
      </c>
      <c r="D109" s="186">
        <f>D107+D102+D95</f>
        <v>0</v>
      </c>
      <c r="E109" s="186">
        <f t="shared" ref="E109:M109" si="34">E107+E102+E95</f>
        <v>0</v>
      </c>
      <c r="F109" s="186">
        <f t="shared" si="34"/>
        <v>0</v>
      </c>
      <c r="G109" s="186">
        <f t="shared" ref="G109" si="35">G107+G102+G95</f>
        <v>0</v>
      </c>
      <c r="H109" s="187">
        <f t="shared" si="34"/>
        <v>0</v>
      </c>
      <c r="I109" s="187">
        <f t="shared" si="34"/>
        <v>0</v>
      </c>
      <c r="J109" s="187">
        <f>J107+J102+J95</f>
        <v>0</v>
      </c>
      <c r="K109" s="187">
        <f t="shared" si="34"/>
        <v>0</v>
      </c>
      <c r="L109" s="187">
        <f t="shared" si="34"/>
        <v>0</v>
      </c>
      <c r="M109" s="187">
        <f t="shared" si="34"/>
        <v>0</v>
      </c>
      <c r="N109" s="172"/>
      <c r="O109" s="172"/>
      <c r="P109" s="172"/>
    </row>
    <row r="110" spans="2:18" s="105" customFormat="1" ht="15" customHeight="1" thickBot="1" x14ac:dyDescent="0.3">
      <c r="B110" s="169"/>
      <c r="C110" s="348"/>
      <c r="D110" s="349"/>
      <c r="E110" s="349"/>
      <c r="F110" s="349"/>
      <c r="G110" s="349"/>
      <c r="H110" s="350"/>
      <c r="I110" s="350"/>
      <c r="J110" s="350"/>
      <c r="K110" s="350"/>
      <c r="L110" s="350"/>
      <c r="M110" s="350"/>
      <c r="N110" s="172"/>
      <c r="O110" s="172"/>
      <c r="P110" s="172"/>
    </row>
    <row r="111" spans="2:18" s="105" customFormat="1" ht="15" customHeight="1" thickBot="1" x14ac:dyDescent="0.3">
      <c r="B111" s="169"/>
      <c r="C111" s="273" t="s">
        <v>27</v>
      </c>
      <c r="D111" s="274">
        <f t="shared" ref="D111:M111" si="36">D109+D93</f>
        <v>0</v>
      </c>
      <c r="E111" s="274">
        <f t="shared" si="36"/>
        <v>0</v>
      </c>
      <c r="F111" s="274">
        <f t="shared" si="36"/>
        <v>0</v>
      </c>
      <c r="G111" s="274">
        <f t="shared" ref="G111" si="37">G109+G93</f>
        <v>0</v>
      </c>
      <c r="H111" s="275">
        <f t="shared" si="36"/>
        <v>0</v>
      </c>
      <c r="I111" s="275">
        <f t="shared" si="36"/>
        <v>0</v>
      </c>
      <c r="J111" s="275">
        <f t="shared" si="36"/>
        <v>0</v>
      </c>
      <c r="K111" s="275">
        <f t="shared" si="36"/>
        <v>0</v>
      </c>
      <c r="L111" s="275">
        <f t="shared" si="36"/>
        <v>0</v>
      </c>
      <c r="M111" s="275">
        <f t="shared" si="36"/>
        <v>0</v>
      </c>
      <c r="N111" s="172" t="s">
        <v>373</v>
      </c>
      <c r="O111" s="172"/>
      <c r="P111" s="172"/>
    </row>
    <row r="112" spans="2:18" s="105" customFormat="1" ht="15" hidden="1" customHeight="1" outlineLevel="1" x14ac:dyDescent="0.25">
      <c r="B112" s="169"/>
      <c r="D112" s="276"/>
      <c r="E112" s="276"/>
      <c r="F112" s="276"/>
      <c r="G112" s="276"/>
      <c r="H112" s="277"/>
      <c r="I112" s="277"/>
      <c r="J112" s="277"/>
      <c r="K112" s="277"/>
      <c r="L112" s="277"/>
      <c r="M112" s="277"/>
      <c r="N112" s="172"/>
      <c r="O112" s="172"/>
      <c r="P112" s="172"/>
    </row>
    <row r="113" spans="2:18" s="105" customFormat="1" ht="15" hidden="1" customHeight="1" outlineLevel="1" x14ac:dyDescent="0.25">
      <c r="B113" s="169"/>
      <c r="C113" s="241" t="s">
        <v>195</v>
      </c>
      <c r="D113" s="278"/>
      <c r="E113" s="278"/>
      <c r="F113" s="278"/>
      <c r="G113" s="278"/>
      <c r="H113" s="279"/>
      <c r="I113" s="279"/>
      <c r="J113" s="279"/>
      <c r="K113" s="279"/>
      <c r="L113" s="279"/>
      <c r="M113" s="279"/>
      <c r="N113" s="280"/>
      <c r="O113" s="280"/>
      <c r="P113" s="172"/>
    </row>
    <row r="114" spans="2:18" s="105" customFormat="1" ht="15" hidden="1" customHeight="1" outlineLevel="1" collapsed="1" x14ac:dyDescent="0.25">
      <c r="B114" s="169"/>
      <c r="C114" s="242" t="s">
        <v>28</v>
      </c>
      <c r="D114" s="245" t="e">
        <f t="shared" ref="D114:M114" si="38">D93/D111</f>
        <v>#DIV/0!</v>
      </c>
      <c r="E114" s="245" t="e">
        <f t="shared" si="38"/>
        <v>#DIV/0!</v>
      </c>
      <c r="F114" s="245" t="e">
        <f t="shared" si="38"/>
        <v>#DIV/0!</v>
      </c>
      <c r="G114" s="245"/>
      <c r="H114" s="281" t="e">
        <f t="shared" si="38"/>
        <v>#DIV/0!</v>
      </c>
      <c r="I114" s="281" t="e">
        <f t="shared" si="38"/>
        <v>#DIV/0!</v>
      </c>
      <c r="J114" s="281" t="e">
        <f t="shared" si="38"/>
        <v>#DIV/0!</v>
      </c>
      <c r="K114" s="281" t="e">
        <f t="shared" si="38"/>
        <v>#DIV/0!</v>
      </c>
      <c r="L114" s="281" t="e">
        <f t="shared" si="38"/>
        <v>#DIV/0!</v>
      </c>
      <c r="M114" s="281" t="e">
        <f t="shared" si="38"/>
        <v>#DIV/0!</v>
      </c>
      <c r="N114" s="172"/>
      <c r="O114" s="172"/>
      <c r="P114" s="172"/>
    </row>
    <row r="115" spans="2:18" s="105" customFormat="1" ht="15" hidden="1" customHeight="1" outlineLevel="1" x14ac:dyDescent="0.25">
      <c r="B115" s="169"/>
      <c r="C115" s="242" t="s">
        <v>29</v>
      </c>
      <c r="D115" s="245">
        <f t="shared" ref="D115:M115" si="39">D84-D98-D99-D100-D101</f>
        <v>0</v>
      </c>
      <c r="E115" s="245">
        <f t="shared" si="39"/>
        <v>0</v>
      </c>
      <c r="F115" s="245">
        <f t="shared" si="39"/>
        <v>0</v>
      </c>
      <c r="G115" s="245"/>
      <c r="H115" s="281">
        <f t="shared" si="39"/>
        <v>0</v>
      </c>
      <c r="I115" s="281">
        <f t="shared" si="39"/>
        <v>0</v>
      </c>
      <c r="J115" s="281">
        <f t="shared" si="39"/>
        <v>0</v>
      </c>
      <c r="K115" s="281">
        <f t="shared" si="39"/>
        <v>0</v>
      </c>
      <c r="L115" s="281">
        <f t="shared" si="39"/>
        <v>0</v>
      </c>
      <c r="M115" s="281">
        <f t="shared" si="39"/>
        <v>0</v>
      </c>
      <c r="N115" s="172"/>
      <c r="O115" s="172"/>
      <c r="P115" s="172"/>
    </row>
    <row r="116" spans="2:18" s="105" customFormat="1" ht="15" hidden="1" customHeight="1" outlineLevel="1" x14ac:dyDescent="0.25">
      <c r="B116" s="169"/>
      <c r="C116" s="242" t="s">
        <v>87</v>
      </c>
      <c r="D116" s="245" t="e">
        <f t="shared" ref="D116:M116" si="40">(D81+D84)/(D99+D101+D106)</f>
        <v>#DIV/0!</v>
      </c>
      <c r="E116" s="245" t="e">
        <f t="shared" si="40"/>
        <v>#DIV/0!</v>
      </c>
      <c r="F116" s="245" t="e">
        <f t="shared" si="40"/>
        <v>#DIV/0!</v>
      </c>
      <c r="G116" s="245"/>
      <c r="H116" s="281" t="e">
        <f t="shared" si="40"/>
        <v>#DIV/0!</v>
      </c>
      <c r="I116" s="281" t="e">
        <f t="shared" si="40"/>
        <v>#DIV/0!</v>
      </c>
      <c r="J116" s="281" t="e">
        <f t="shared" si="40"/>
        <v>#DIV/0!</v>
      </c>
      <c r="K116" s="281" t="e">
        <f t="shared" si="40"/>
        <v>#DIV/0!</v>
      </c>
      <c r="L116" s="281" t="e">
        <f t="shared" si="40"/>
        <v>#DIV/0!</v>
      </c>
      <c r="M116" s="281" t="e">
        <f t="shared" si="40"/>
        <v>#DIV/0!</v>
      </c>
      <c r="N116" s="172"/>
      <c r="O116" s="172"/>
      <c r="P116" s="172"/>
    </row>
    <row r="117" spans="2:18" s="105" customFormat="1" ht="15" hidden="1" customHeight="1" outlineLevel="1" x14ac:dyDescent="0.25">
      <c r="B117" s="169"/>
      <c r="C117" s="242" t="s">
        <v>49</v>
      </c>
      <c r="D117" s="245" t="e">
        <f t="shared" ref="D117:M117" si="41">(D81+D84+D79)/(D99+D101+D106)</f>
        <v>#DIV/0!</v>
      </c>
      <c r="E117" s="245" t="e">
        <f t="shared" si="41"/>
        <v>#DIV/0!</v>
      </c>
      <c r="F117" s="245" t="e">
        <f t="shared" si="41"/>
        <v>#DIV/0!</v>
      </c>
      <c r="G117" s="245"/>
      <c r="H117" s="246" t="e">
        <f t="shared" si="41"/>
        <v>#DIV/0!</v>
      </c>
      <c r="I117" s="246" t="e">
        <f t="shared" si="41"/>
        <v>#DIV/0!</v>
      </c>
      <c r="J117" s="246" t="e">
        <f t="shared" si="41"/>
        <v>#DIV/0!</v>
      </c>
      <c r="K117" s="246" t="e">
        <f t="shared" si="41"/>
        <v>#DIV/0!</v>
      </c>
      <c r="L117" s="246" t="e">
        <f t="shared" si="41"/>
        <v>#DIV/0!</v>
      </c>
      <c r="M117" s="246" t="e">
        <f t="shared" si="41"/>
        <v>#DIV/0!</v>
      </c>
      <c r="N117" s="172"/>
      <c r="O117" s="172"/>
      <c r="P117" s="172"/>
    </row>
    <row r="118" spans="2:18" s="105" customFormat="1" ht="15" hidden="1" customHeight="1" outlineLevel="1" x14ac:dyDescent="0.25">
      <c r="B118" s="169"/>
      <c r="C118" s="242" t="s">
        <v>248</v>
      </c>
      <c r="D118" s="282" t="e">
        <f>365/('Nefco Financials'!D25/'Nefco Financials'!D80)</f>
        <v>#DIV/0!</v>
      </c>
      <c r="E118" s="282" t="e">
        <f>365/('Nefco Financials'!E25/'Nefco Financials'!E80)</f>
        <v>#DIV/0!</v>
      </c>
      <c r="F118" s="282" t="e">
        <f>365/('Nefco Financials'!F25/'Nefco Financials'!F80)</f>
        <v>#DIV/0!</v>
      </c>
      <c r="G118" s="282"/>
      <c r="H118" s="283" t="e">
        <f>365/('Nefco Financials'!H25/'Nefco Financials'!H80)</f>
        <v>#DIV/0!</v>
      </c>
      <c r="I118" s="283" t="e">
        <f>365/('Nefco Financials'!I25/'Nefco Financials'!I80)</f>
        <v>#DIV/0!</v>
      </c>
      <c r="J118" s="283" t="e">
        <f>365/('Nefco Financials'!J25/'Nefco Financials'!J80)</f>
        <v>#DIV/0!</v>
      </c>
      <c r="K118" s="283" t="e">
        <f>365/('Nefco Financials'!K25/'Nefco Financials'!K80)</f>
        <v>#DIV/0!</v>
      </c>
      <c r="L118" s="283" t="e">
        <f>365/('Nefco Financials'!L25/'Nefco Financials'!L80)</f>
        <v>#DIV/0!</v>
      </c>
      <c r="M118" s="283" t="e">
        <f>365/('Nefco Financials'!M25/'Nefco Financials'!M80)</f>
        <v>#DIV/0!</v>
      </c>
      <c r="N118" s="172"/>
      <c r="O118" s="172"/>
      <c r="P118" s="172"/>
    </row>
    <row r="119" spans="2:18" s="105" customFormat="1" ht="15" hidden="1" customHeight="1" outlineLevel="1" x14ac:dyDescent="0.25">
      <c r="B119" s="169"/>
      <c r="C119" s="242" t="s">
        <v>249</v>
      </c>
      <c r="D119" s="282" t="e">
        <f>365/(('Nefco Financials'!D26+'Nefco Financials'!D32+'Nefco Financials'!D33+'Nefco Financials'!D34)/'Nefco Financials'!D105)</f>
        <v>#DIV/0!</v>
      </c>
      <c r="E119" s="282" t="e">
        <f>365/(('Nefco Financials'!E26+'Nefco Financials'!E32+'Nefco Financials'!E33+'Nefco Financials'!E34)/'Nefco Financials'!E105)</f>
        <v>#DIV/0!</v>
      </c>
      <c r="F119" s="282" t="e">
        <f>365/(('Nefco Financials'!F26+'Nefco Financials'!F32+'Nefco Financials'!F33+'Nefco Financials'!F34)/'Nefco Financials'!F105)</f>
        <v>#DIV/0!</v>
      </c>
      <c r="G119" s="282"/>
      <c r="H119" s="283" t="e">
        <f>365/(('Nefco Financials'!H26+'Nefco Financials'!H32+'Nefco Financials'!H33+'Nefco Financials'!H34)/'Nefco Financials'!H105)</f>
        <v>#DIV/0!</v>
      </c>
      <c r="I119" s="283" t="e">
        <f>365/(('Nefco Financials'!I26+'Nefco Financials'!I32+'Nefco Financials'!I33+'Nefco Financials'!I34)/'Nefco Financials'!I105)</f>
        <v>#DIV/0!</v>
      </c>
      <c r="J119" s="283" t="e">
        <f>365/(('Nefco Financials'!J26+'Nefco Financials'!J32+'Nefco Financials'!J33+'Nefco Financials'!J34)/'Nefco Financials'!J105)</f>
        <v>#DIV/0!</v>
      </c>
      <c r="K119" s="283" t="e">
        <f>365/(('Nefco Financials'!K26+'Nefco Financials'!K32+'Nefco Financials'!K33+'Nefco Financials'!K34)/'Nefco Financials'!K105)</f>
        <v>#DIV/0!</v>
      </c>
      <c r="L119" s="283" t="e">
        <f>365/(('Nefco Financials'!L26+'Nefco Financials'!L32+'Nefco Financials'!L33+'Nefco Financials'!L34)/'Nefco Financials'!L105)</f>
        <v>#DIV/0!</v>
      </c>
      <c r="M119" s="283" t="e">
        <f>365/(('Nefco Financials'!M26+'Nefco Financials'!M32+'Nefco Financials'!M33+'Nefco Financials'!M34)/'Nefco Financials'!M105)</f>
        <v>#DIV/0!</v>
      </c>
      <c r="N119" s="172"/>
      <c r="O119" s="172"/>
      <c r="P119" s="172"/>
    </row>
    <row r="120" spans="2:18" s="105" customFormat="1" ht="15" hidden="1" customHeight="1" outlineLevel="1" x14ac:dyDescent="0.25">
      <c r="B120" s="169"/>
      <c r="C120" s="242" t="s">
        <v>250</v>
      </c>
      <c r="D120" s="282" t="e">
        <f>365/('Nefco Financials'!D26/'Nefco Financials'!D79)</f>
        <v>#DIV/0!</v>
      </c>
      <c r="E120" s="282" t="e">
        <f>365/('Nefco Financials'!E26/'Nefco Financials'!E79)</f>
        <v>#DIV/0!</v>
      </c>
      <c r="F120" s="282" t="e">
        <f>365/('Nefco Financials'!F26/'Nefco Financials'!F79)</f>
        <v>#DIV/0!</v>
      </c>
      <c r="G120" s="282"/>
      <c r="H120" s="283" t="e">
        <f>365/('Nefco Financials'!H26/'Nefco Financials'!H79)</f>
        <v>#DIV/0!</v>
      </c>
      <c r="I120" s="283" t="e">
        <f>365/('Nefco Financials'!I26/'Nefco Financials'!I79)</f>
        <v>#DIV/0!</v>
      </c>
      <c r="J120" s="283" t="e">
        <f>365/('Nefco Financials'!J26/'Nefco Financials'!J79)</f>
        <v>#DIV/0!</v>
      </c>
      <c r="K120" s="283" t="e">
        <f>365/('Nefco Financials'!K26/'Nefco Financials'!K79)</f>
        <v>#DIV/0!</v>
      </c>
      <c r="L120" s="283" t="e">
        <f>365/('Nefco Financials'!L26/'Nefco Financials'!L79)</f>
        <v>#DIV/0!</v>
      </c>
      <c r="M120" s="283" t="e">
        <f>365/('Nefco Financials'!M26/'Nefco Financials'!M79)</f>
        <v>#DIV/0!</v>
      </c>
      <c r="N120" s="172"/>
      <c r="O120" s="172"/>
      <c r="P120" s="172"/>
    </row>
    <row r="121" spans="2:18" s="105" customFormat="1" ht="15" hidden="1" customHeight="1" outlineLevel="1" x14ac:dyDescent="0.25">
      <c r="B121" s="169"/>
      <c r="C121" s="242" t="s">
        <v>244</v>
      </c>
      <c r="D121" s="282">
        <f t="shared" ref="D121:M121" si="42">D81+D80+D79-D105-D106</f>
        <v>0</v>
      </c>
      <c r="E121" s="282">
        <f t="shared" si="42"/>
        <v>0</v>
      </c>
      <c r="F121" s="282">
        <f t="shared" si="42"/>
        <v>0</v>
      </c>
      <c r="G121" s="282"/>
      <c r="H121" s="283">
        <f t="shared" si="42"/>
        <v>0</v>
      </c>
      <c r="I121" s="283">
        <f t="shared" si="42"/>
        <v>0</v>
      </c>
      <c r="J121" s="283">
        <f t="shared" si="42"/>
        <v>0</v>
      </c>
      <c r="K121" s="283">
        <f t="shared" si="42"/>
        <v>0</v>
      </c>
      <c r="L121" s="283">
        <f t="shared" si="42"/>
        <v>0</v>
      </c>
      <c r="M121" s="283">
        <f t="shared" si="42"/>
        <v>0</v>
      </c>
      <c r="N121" s="172"/>
      <c r="O121" s="172"/>
      <c r="P121" s="172"/>
    </row>
    <row r="122" spans="2:18" s="105" customFormat="1" ht="15" hidden="1" customHeight="1" outlineLevel="1" x14ac:dyDescent="0.25">
      <c r="B122" s="169"/>
      <c r="C122" s="242" t="s">
        <v>243</v>
      </c>
      <c r="D122" s="243" t="e">
        <f t="shared" ref="D122:M122" si="43">D121/D25</f>
        <v>#DIV/0!</v>
      </c>
      <c r="E122" s="243" t="e">
        <f t="shared" si="43"/>
        <v>#DIV/0!</v>
      </c>
      <c r="F122" s="243" t="e">
        <f t="shared" si="43"/>
        <v>#DIV/0!</v>
      </c>
      <c r="G122" s="243"/>
      <c r="H122" s="244" t="e">
        <f t="shared" si="43"/>
        <v>#DIV/0!</v>
      </c>
      <c r="I122" s="244" t="e">
        <f t="shared" si="43"/>
        <v>#DIV/0!</v>
      </c>
      <c r="J122" s="244" t="e">
        <f t="shared" si="43"/>
        <v>#DIV/0!</v>
      </c>
      <c r="K122" s="244" t="e">
        <f t="shared" si="43"/>
        <v>#DIV/0!</v>
      </c>
      <c r="L122" s="244" t="e">
        <f t="shared" si="43"/>
        <v>#DIV/0!</v>
      </c>
      <c r="M122" s="244" t="e">
        <f t="shared" si="43"/>
        <v>#DIV/0!</v>
      </c>
      <c r="N122" s="172"/>
      <c r="O122" s="172"/>
      <c r="P122" s="172"/>
    </row>
    <row r="123" spans="2:18" s="105" customFormat="1" ht="15" hidden="1" customHeight="1" outlineLevel="1" x14ac:dyDescent="0.25">
      <c r="B123" s="169"/>
      <c r="C123" s="284" t="s">
        <v>326</v>
      </c>
      <c r="D123" s="340" t="e">
        <f t="shared" ref="D123:M123" si="44">D75/D77</f>
        <v>#DIV/0!</v>
      </c>
      <c r="E123" s="340" t="e">
        <f t="shared" si="44"/>
        <v>#DIV/0!</v>
      </c>
      <c r="F123" s="340" t="e">
        <f t="shared" si="44"/>
        <v>#DIV/0!</v>
      </c>
      <c r="G123" s="340"/>
      <c r="H123" s="341" t="e">
        <f t="shared" si="44"/>
        <v>#DIV/0!</v>
      </c>
      <c r="I123" s="341" t="e">
        <f t="shared" si="44"/>
        <v>#DIV/0!</v>
      </c>
      <c r="J123" s="341" t="e">
        <f t="shared" si="44"/>
        <v>#DIV/0!</v>
      </c>
      <c r="K123" s="341" t="e">
        <f t="shared" si="44"/>
        <v>#DIV/0!</v>
      </c>
      <c r="L123" s="341" t="e">
        <f t="shared" si="44"/>
        <v>#DIV/0!</v>
      </c>
      <c r="M123" s="341" t="e">
        <f t="shared" si="44"/>
        <v>#DIV/0!</v>
      </c>
      <c r="N123" s="172"/>
      <c r="O123" s="172"/>
      <c r="P123" s="172"/>
    </row>
    <row r="124" spans="2:18" s="105" customFormat="1" ht="15" hidden="1" customHeight="1" outlineLevel="1" x14ac:dyDescent="0.25">
      <c r="B124" s="169"/>
      <c r="C124" s="179"/>
      <c r="D124" s="285"/>
      <c r="E124" s="285"/>
      <c r="F124" s="285"/>
      <c r="G124" s="285"/>
      <c r="H124" s="285"/>
      <c r="I124" s="285"/>
      <c r="J124" s="285"/>
      <c r="K124" s="285"/>
      <c r="L124" s="285"/>
      <c r="M124" s="285"/>
      <c r="N124" s="172"/>
      <c r="O124" s="172"/>
      <c r="P124" s="172"/>
    </row>
    <row r="125" spans="2:18" s="105" customFormat="1" ht="15" customHeight="1" collapsed="1" x14ac:dyDescent="0.25">
      <c r="B125" s="169"/>
      <c r="C125" s="179"/>
      <c r="D125" s="179"/>
      <c r="E125" s="179"/>
      <c r="F125" s="179"/>
      <c r="G125" s="179"/>
      <c r="H125" s="179"/>
      <c r="I125" s="179"/>
      <c r="J125" s="179"/>
      <c r="K125" s="179"/>
      <c r="L125" s="179"/>
      <c r="M125" s="179"/>
      <c r="N125" s="172"/>
      <c r="O125" s="172"/>
      <c r="P125" s="172"/>
      <c r="Q125" s="195"/>
      <c r="R125" s="195"/>
    </row>
    <row r="126" spans="2:18" s="105" customFormat="1" ht="15" customHeight="1" x14ac:dyDescent="0.25">
      <c r="B126" s="169"/>
      <c r="C126" s="104" t="s">
        <v>32</v>
      </c>
      <c r="D126" s="318"/>
      <c r="E126" s="104"/>
      <c r="F126" s="104"/>
      <c r="G126" s="104"/>
      <c r="H126" s="104"/>
      <c r="I126" s="104"/>
      <c r="J126" s="104"/>
      <c r="K126" s="104"/>
      <c r="L126" s="104"/>
      <c r="M126" s="104"/>
      <c r="N126" s="172"/>
      <c r="O126" s="172"/>
      <c r="P126" s="172"/>
      <c r="R126" s="195"/>
    </row>
    <row r="127" spans="2:18" s="105" customFormat="1" ht="15" customHeight="1" x14ac:dyDescent="0.25">
      <c r="B127" s="169"/>
      <c r="C127" s="101" t="s">
        <v>220</v>
      </c>
      <c r="D127" s="171">
        <f t="shared" ref="D127:M127" si="45">D18</f>
        <v>2021</v>
      </c>
      <c r="E127" s="171">
        <f t="shared" si="45"/>
        <v>2022</v>
      </c>
      <c r="F127" s="171">
        <f t="shared" si="45"/>
        <v>2023</v>
      </c>
      <c r="G127" s="171">
        <v>2024</v>
      </c>
      <c r="H127" s="171">
        <f t="shared" si="45"/>
        <v>2024</v>
      </c>
      <c r="I127" s="171">
        <f t="shared" si="45"/>
        <v>2025</v>
      </c>
      <c r="J127" s="171">
        <f t="shared" si="45"/>
        <v>2026</v>
      </c>
      <c r="K127" s="171">
        <f t="shared" si="45"/>
        <v>2027</v>
      </c>
      <c r="L127" s="171">
        <f t="shared" si="45"/>
        <v>2028</v>
      </c>
      <c r="M127" s="171">
        <f t="shared" si="45"/>
        <v>2029</v>
      </c>
      <c r="N127" s="172"/>
      <c r="O127" s="172"/>
      <c r="P127" s="172"/>
      <c r="R127" s="195"/>
    </row>
    <row r="128" spans="2:18" s="105" customFormat="1" ht="15" customHeight="1" x14ac:dyDescent="0.25">
      <c r="B128" s="169"/>
      <c r="C128" s="173"/>
      <c r="D128" s="171" t="s">
        <v>12</v>
      </c>
      <c r="E128" s="171" t="s">
        <v>12</v>
      </c>
      <c r="F128" s="171" t="s">
        <v>12</v>
      </c>
      <c r="G128" s="171" t="s">
        <v>366</v>
      </c>
      <c r="H128" s="171" t="s">
        <v>13</v>
      </c>
      <c r="I128" s="171" t="s">
        <v>13</v>
      </c>
      <c r="J128" s="171" t="s">
        <v>13</v>
      </c>
      <c r="K128" s="171" t="s">
        <v>13</v>
      </c>
      <c r="L128" s="171" t="s">
        <v>13</v>
      </c>
      <c r="M128" s="171" t="s">
        <v>13</v>
      </c>
      <c r="N128" s="172"/>
      <c r="O128" s="172"/>
      <c r="P128" s="172"/>
    </row>
    <row r="129" spans="2:16" s="105" customFormat="1" ht="15" customHeight="1" x14ac:dyDescent="0.25">
      <c r="B129" s="169"/>
      <c r="C129" s="261" t="s">
        <v>47</v>
      </c>
      <c r="D129" s="286"/>
      <c r="E129" s="286"/>
      <c r="F129" s="286"/>
      <c r="G129" s="286"/>
      <c r="H129" s="287"/>
      <c r="I129" s="287"/>
      <c r="J129" s="287"/>
      <c r="K129" s="287"/>
      <c r="L129" s="287"/>
      <c r="M129" s="287"/>
      <c r="N129" s="172"/>
      <c r="O129" s="172"/>
      <c r="P129" s="172"/>
    </row>
    <row r="130" spans="2:16" s="105" customFormat="1" ht="15" customHeight="1" x14ac:dyDescent="0.25">
      <c r="B130" s="169"/>
      <c r="C130" s="188" t="s">
        <v>10</v>
      </c>
      <c r="D130" s="175"/>
      <c r="E130" s="175"/>
      <c r="F130" s="175"/>
      <c r="G130" s="175"/>
      <c r="H130" s="176"/>
      <c r="I130" s="176"/>
      <c r="J130" s="176"/>
      <c r="K130" s="176"/>
      <c r="L130" s="176"/>
      <c r="M130" s="176"/>
      <c r="N130" s="172"/>
      <c r="O130" s="172"/>
      <c r="P130" s="172"/>
    </row>
    <row r="131" spans="2:16" s="105" customFormat="1" ht="15" customHeight="1" x14ac:dyDescent="0.25">
      <c r="B131" s="169"/>
      <c r="C131" s="188" t="s">
        <v>344</v>
      </c>
      <c r="D131" s="175"/>
      <c r="E131" s="175"/>
      <c r="F131" s="175"/>
      <c r="G131" s="175"/>
      <c r="H131" s="176"/>
      <c r="I131" s="176"/>
      <c r="J131" s="176"/>
      <c r="K131" s="176"/>
      <c r="L131" s="176"/>
      <c r="M131" s="176"/>
      <c r="N131" s="172"/>
      <c r="O131" s="172"/>
      <c r="P131" s="172"/>
    </row>
    <row r="132" spans="2:16" s="105" customFormat="1" ht="15" customHeight="1" x14ac:dyDescent="0.25">
      <c r="B132" s="169"/>
      <c r="C132" s="188" t="s">
        <v>305</v>
      </c>
      <c r="D132" s="175"/>
      <c r="E132" s="175"/>
      <c r="F132" s="175"/>
      <c r="G132" s="175"/>
      <c r="H132" s="176"/>
      <c r="I132" s="176"/>
      <c r="J132" s="176"/>
      <c r="K132" s="176"/>
      <c r="L132" s="176"/>
      <c r="M132" s="176"/>
      <c r="N132" s="172"/>
      <c r="O132" s="172"/>
      <c r="P132" s="172"/>
    </row>
    <row r="133" spans="2:16" s="105" customFormat="1" ht="15" customHeight="1" x14ac:dyDescent="0.25">
      <c r="B133" s="169"/>
      <c r="C133" s="302" t="s">
        <v>70</v>
      </c>
      <c r="D133" s="288">
        <f t="shared" ref="D133:M133" si="46">SUM(D130:D132)</f>
        <v>0</v>
      </c>
      <c r="E133" s="288">
        <f t="shared" si="46"/>
        <v>0</v>
      </c>
      <c r="F133" s="288">
        <f t="shared" si="46"/>
        <v>0</v>
      </c>
      <c r="G133" s="288">
        <f t="shared" ref="G133" si="47">SUM(G130:G132)</f>
        <v>0</v>
      </c>
      <c r="H133" s="289">
        <f t="shared" si="46"/>
        <v>0</v>
      </c>
      <c r="I133" s="289">
        <f t="shared" si="46"/>
        <v>0</v>
      </c>
      <c r="J133" s="289">
        <f t="shared" si="46"/>
        <v>0</v>
      </c>
      <c r="K133" s="289">
        <f t="shared" si="46"/>
        <v>0</v>
      </c>
      <c r="L133" s="289">
        <f t="shared" si="46"/>
        <v>0</v>
      </c>
      <c r="M133" s="289">
        <f t="shared" si="46"/>
        <v>0</v>
      </c>
      <c r="N133" s="172"/>
      <c r="O133" s="172"/>
      <c r="P133" s="172"/>
    </row>
    <row r="134" spans="2:16" s="105" customFormat="1" ht="15" customHeight="1" x14ac:dyDescent="0.25">
      <c r="B134" s="169"/>
      <c r="C134" s="306" t="s">
        <v>296</v>
      </c>
      <c r="D134" s="311" t="e">
        <f t="shared" ref="D134:M134" si="48">D133/D25</f>
        <v>#DIV/0!</v>
      </c>
      <c r="E134" s="311" t="e">
        <f t="shared" si="48"/>
        <v>#DIV/0!</v>
      </c>
      <c r="F134" s="311" t="e">
        <f t="shared" si="48"/>
        <v>#DIV/0!</v>
      </c>
      <c r="G134" s="311" t="e">
        <f t="shared" ref="G134" si="49">G133/G25</f>
        <v>#DIV/0!</v>
      </c>
      <c r="H134" s="312" t="e">
        <f t="shared" si="48"/>
        <v>#DIV/0!</v>
      </c>
      <c r="I134" s="312" t="e">
        <f t="shared" si="48"/>
        <v>#DIV/0!</v>
      </c>
      <c r="J134" s="312" t="e">
        <f t="shared" si="48"/>
        <v>#DIV/0!</v>
      </c>
      <c r="K134" s="312" t="e">
        <f t="shared" si="48"/>
        <v>#DIV/0!</v>
      </c>
      <c r="L134" s="312" t="e">
        <f t="shared" si="48"/>
        <v>#DIV/0!</v>
      </c>
      <c r="M134" s="312" t="e">
        <f t="shared" si="48"/>
        <v>#DIV/0!</v>
      </c>
      <c r="N134" s="172"/>
      <c r="O134" s="172"/>
      <c r="P134" s="172"/>
    </row>
    <row r="135" spans="2:16" s="105" customFormat="1" ht="15" customHeight="1" x14ac:dyDescent="0.25">
      <c r="B135" s="169"/>
      <c r="C135" s="179"/>
      <c r="D135" s="180"/>
      <c r="E135" s="180"/>
      <c r="F135" s="180"/>
      <c r="G135" s="180"/>
      <c r="H135" s="181"/>
      <c r="I135" s="181"/>
      <c r="J135" s="181"/>
      <c r="K135" s="181"/>
      <c r="L135" s="181"/>
      <c r="M135" s="181"/>
      <c r="N135" s="172"/>
      <c r="O135" s="172"/>
      <c r="P135" s="172"/>
    </row>
    <row r="136" spans="2:16" s="105" customFormat="1" ht="15" customHeight="1" x14ac:dyDescent="0.25">
      <c r="B136" s="169"/>
      <c r="C136" s="261" t="s">
        <v>46</v>
      </c>
      <c r="D136" s="180"/>
      <c r="E136" s="180"/>
      <c r="F136" s="180"/>
      <c r="G136" s="180"/>
      <c r="H136" s="181"/>
      <c r="I136" s="181"/>
      <c r="J136" s="181"/>
      <c r="K136" s="181"/>
      <c r="L136" s="181"/>
      <c r="M136" s="181"/>
      <c r="N136" s="172"/>
      <c r="O136" s="172"/>
      <c r="P136" s="172"/>
    </row>
    <row r="137" spans="2:16" s="105" customFormat="1" ht="15" customHeight="1" x14ac:dyDescent="0.25">
      <c r="B137" s="169"/>
      <c r="C137" s="188" t="s">
        <v>356</v>
      </c>
      <c r="D137" s="175"/>
      <c r="E137" s="175"/>
      <c r="F137" s="175"/>
      <c r="G137" s="175"/>
      <c r="H137" s="176"/>
      <c r="I137" s="176"/>
      <c r="J137" s="176"/>
      <c r="K137" s="176"/>
      <c r="L137" s="176"/>
      <c r="M137" s="176"/>
      <c r="N137" s="172"/>
      <c r="O137" s="172"/>
      <c r="P137" s="172"/>
    </row>
    <row r="138" spans="2:16" s="105" customFormat="1" ht="15" customHeight="1" x14ac:dyDescent="0.25">
      <c r="B138" s="169"/>
      <c r="C138" s="188" t="s">
        <v>357</v>
      </c>
      <c r="D138" s="175"/>
      <c r="E138" s="175"/>
      <c r="F138" s="175"/>
      <c r="G138" s="175"/>
      <c r="H138" s="176"/>
      <c r="I138" s="176"/>
      <c r="J138" s="176"/>
      <c r="K138" s="176"/>
      <c r="L138" s="176"/>
      <c r="M138" s="176"/>
      <c r="N138" s="172"/>
      <c r="O138" s="172"/>
      <c r="P138" s="172"/>
    </row>
    <row r="139" spans="2:16" s="105" customFormat="1" ht="15" customHeight="1" x14ac:dyDescent="0.25">
      <c r="B139" s="169"/>
      <c r="C139" s="302" t="s">
        <v>71</v>
      </c>
      <c r="D139" s="288">
        <f>SUM(D137:D138)</f>
        <v>0</v>
      </c>
      <c r="E139" s="288">
        <f t="shared" ref="E139:M139" si="50">SUM(E137:E138)</f>
        <v>0</v>
      </c>
      <c r="F139" s="288">
        <f t="shared" si="50"/>
        <v>0</v>
      </c>
      <c r="G139" s="288">
        <f t="shared" ref="G139" si="51">SUM(G137:G138)</f>
        <v>0</v>
      </c>
      <c r="H139" s="289">
        <f t="shared" si="50"/>
        <v>0</v>
      </c>
      <c r="I139" s="289">
        <f t="shared" si="50"/>
        <v>0</v>
      </c>
      <c r="J139" s="289">
        <f t="shared" si="50"/>
        <v>0</v>
      </c>
      <c r="K139" s="289">
        <f t="shared" si="50"/>
        <v>0</v>
      </c>
      <c r="L139" s="289">
        <f t="shared" si="50"/>
        <v>0</v>
      </c>
      <c r="M139" s="289">
        <f t="shared" si="50"/>
        <v>0</v>
      </c>
      <c r="N139" s="172"/>
      <c r="O139" s="172"/>
      <c r="P139" s="172"/>
    </row>
    <row r="140" spans="2:16" s="105" customFormat="1" ht="15" customHeight="1" x14ac:dyDescent="0.25">
      <c r="B140" s="169"/>
      <c r="C140" s="302" t="s">
        <v>38</v>
      </c>
      <c r="D140" s="288">
        <f t="shared" ref="D140:M140" si="52">D139+D133</f>
        <v>0</v>
      </c>
      <c r="E140" s="288">
        <f t="shared" si="52"/>
        <v>0</v>
      </c>
      <c r="F140" s="288">
        <f t="shared" si="52"/>
        <v>0</v>
      </c>
      <c r="G140" s="288">
        <f t="shared" ref="G140" si="53">G139+G133</f>
        <v>0</v>
      </c>
      <c r="H140" s="289">
        <f t="shared" si="52"/>
        <v>0</v>
      </c>
      <c r="I140" s="289">
        <f t="shared" si="52"/>
        <v>0</v>
      </c>
      <c r="J140" s="289">
        <f t="shared" si="52"/>
        <v>0</v>
      </c>
      <c r="K140" s="289">
        <f t="shared" si="52"/>
        <v>0</v>
      </c>
      <c r="L140" s="289">
        <f t="shared" si="52"/>
        <v>0</v>
      </c>
      <c r="M140" s="289">
        <f t="shared" si="52"/>
        <v>0</v>
      </c>
      <c r="N140" s="172"/>
      <c r="O140" s="172"/>
      <c r="P140" s="172"/>
    </row>
    <row r="141" spans="2:16" s="105" customFormat="1" ht="15" customHeight="1" x14ac:dyDescent="0.25">
      <c r="B141" s="169"/>
      <c r="C141" s="306" t="s">
        <v>297</v>
      </c>
      <c r="D141" s="311" t="e">
        <f t="shared" ref="D141:M141" si="54">D140/D25</f>
        <v>#DIV/0!</v>
      </c>
      <c r="E141" s="311" t="e">
        <f t="shared" si="54"/>
        <v>#DIV/0!</v>
      </c>
      <c r="F141" s="311" t="e">
        <f t="shared" si="54"/>
        <v>#DIV/0!</v>
      </c>
      <c r="G141" s="311" t="e">
        <f t="shared" ref="G141" si="55">G140/G25</f>
        <v>#DIV/0!</v>
      </c>
      <c r="H141" s="312" t="e">
        <f t="shared" si="54"/>
        <v>#DIV/0!</v>
      </c>
      <c r="I141" s="312" t="e">
        <f t="shared" si="54"/>
        <v>#DIV/0!</v>
      </c>
      <c r="J141" s="312" t="e">
        <f t="shared" si="54"/>
        <v>#DIV/0!</v>
      </c>
      <c r="K141" s="312" t="e">
        <f t="shared" si="54"/>
        <v>#DIV/0!</v>
      </c>
      <c r="L141" s="312" t="e">
        <f t="shared" si="54"/>
        <v>#DIV/0!</v>
      </c>
      <c r="M141" s="312" t="e">
        <f t="shared" si="54"/>
        <v>#DIV/0!</v>
      </c>
      <c r="N141" s="172"/>
      <c r="O141" s="172"/>
      <c r="P141" s="172"/>
    </row>
    <row r="142" spans="2:16" s="105" customFormat="1" ht="15" customHeight="1" x14ac:dyDescent="0.25">
      <c r="B142" s="169"/>
      <c r="C142" s="179"/>
      <c r="D142" s="180"/>
      <c r="E142" s="180"/>
      <c r="F142" s="180"/>
      <c r="G142" s="180"/>
      <c r="H142" s="181"/>
      <c r="I142" s="181"/>
      <c r="J142" s="181"/>
      <c r="K142" s="181"/>
      <c r="L142" s="181"/>
      <c r="M142" s="181"/>
      <c r="N142" s="172"/>
      <c r="O142" s="172"/>
      <c r="P142" s="172"/>
    </row>
    <row r="143" spans="2:16" s="105" customFormat="1" ht="15" customHeight="1" x14ac:dyDescent="0.25">
      <c r="B143" s="169"/>
      <c r="C143" s="261" t="s">
        <v>45</v>
      </c>
      <c r="D143" s="180"/>
      <c r="E143" s="180"/>
      <c r="F143" s="180"/>
      <c r="G143" s="180"/>
      <c r="H143" s="181"/>
      <c r="I143" s="181"/>
      <c r="J143" s="181"/>
      <c r="K143" s="181"/>
      <c r="L143" s="181"/>
      <c r="M143" s="181"/>
      <c r="N143" s="172"/>
      <c r="O143" s="172"/>
      <c r="P143" s="172"/>
    </row>
    <row r="144" spans="2:16" s="105" customFormat="1" ht="15" customHeight="1" x14ac:dyDescent="0.25">
      <c r="B144" s="169"/>
      <c r="C144" s="188" t="s">
        <v>99</v>
      </c>
      <c r="D144" s="175"/>
      <c r="E144" s="175"/>
      <c r="F144" s="175"/>
      <c r="G144" s="175"/>
      <c r="H144" s="176"/>
      <c r="I144" s="176"/>
      <c r="J144" s="176"/>
      <c r="K144" s="176"/>
      <c r="L144" s="176"/>
      <c r="M144" s="176"/>
      <c r="N144" s="172" t="s">
        <v>371</v>
      </c>
      <c r="O144" s="172"/>
      <c r="P144" s="172"/>
    </row>
    <row r="145" spans="2:16" s="105" customFormat="1" ht="15" customHeight="1" x14ac:dyDescent="0.25">
      <c r="B145" s="169"/>
      <c r="C145" s="188" t="s">
        <v>345</v>
      </c>
      <c r="D145" s="175"/>
      <c r="E145" s="175"/>
      <c r="F145" s="175"/>
      <c r="G145" s="175"/>
      <c r="H145" s="176"/>
      <c r="I145" s="176"/>
      <c r="J145" s="176"/>
      <c r="K145" s="176"/>
      <c r="L145" s="176"/>
      <c r="M145" s="176"/>
      <c r="N145" s="172" t="s">
        <v>372</v>
      </c>
      <c r="O145" s="172"/>
      <c r="P145" s="172"/>
    </row>
    <row r="146" spans="2:16" s="105" customFormat="1" ht="15" customHeight="1" x14ac:dyDescent="0.25">
      <c r="B146" s="169"/>
      <c r="C146" s="188"/>
      <c r="D146" s="175"/>
      <c r="E146" s="175"/>
      <c r="F146" s="175"/>
      <c r="G146" s="175"/>
      <c r="H146" s="176"/>
      <c r="I146" s="176"/>
      <c r="J146" s="176"/>
      <c r="K146" s="176"/>
      <c r="L146" s="176"/>
      <c r="M146" s="176"/>
      <c r="N146" s="172"/>
      <c r="O146" s="172"/>
      <c r="P146" s="172"/>
    </row>
    <row r="147" spans="2:16" s="105" customFormat="1" ht="15" customHeight="1" x14ac:dyDescent="0.25">
      <c r="B147" s="169"/>
      <c r="C147" s="188" t="s">
        <v>96</v>
      </c>
      <c r="D147" s="175"/>
      <c r="E147" s="175"/>
      <c r="F147" s="175"/>
      <c r="G147" s="175"/>
      <c r="H147" s="176"/>
      <c r="I147" s="176"/>
      <c r="J147" s="176"/>
      <c r="K147" s="176"/>
      <c r="L147" s="176"/>
      <c r="M147" s="176"/>
      <c r="N147" s="172"/>
      <c r="O147" s="172"/>
      <c r="P147" s="172"/>
    </row>
    <row r="148" spans="2:16" s="105" customFormat="1" ht="15" customHeight="1" x14ac:dyDescent="0.25">
      <c r="B148" s="169"/>
      <c r="C148" s="188"/>
      <c r="D148" s="175"/>
      <c r="E148" s="175"/>
      <c r="F148" s="175"/>
      <c r="G148" s="175"/>
      <c r="H148" s="176"/>
      <c r="I148" s="176"/>
      <c r="J148" s="176"/>
      <c r="K148" s="176"/>
      <c r="L148" s="176"/>
      <c r="M148" s="176"/>
      <c r="N148" s="172"/>
      <c r="O148" s="172"/>
      <c r="P148" s="172"/>
    </row>
    <row r="149" spans="2:16" s="105" customFormat="1" ht="15" customHeight="1" x14ac:dyDescent="0.25">
      <c r="B149" s="169"/>
      <c r="C149" s="188" t="s">
        <v>33</v>
      </c>
      <c r="D149" s="175"/>
      <c r="E149" s="175"/>
      <c r="F149" s="175"/>
      <c r="G149" s="175"/>
      <c r="H149" s="176"/>
      <c r="I149" s="176"/>
      <c r="J149" s="176"/>
      <c r="K149" s="176"/>
      <c r="L149" s="176"/>
      <c r="M149" s="176"/>
      <c r="N149" s="172"/>
      <c r="O149" s="172"/>
      <c r="P149" s="172"/>
    </row>
    <row r="150" spans="2:16" s="105" customFormat="1" ht="15" customHeight="1" x14ac:dyDescent="0.25">
      <c r="B150" s="169"/>
      <c r="C150" s="188" t="s">
        <v>34</v>
      </c>
      <c r="D150" s="175"/>
      <c r="E150" s="175"/>
      <c r="F150" s="175"/>
      <c r="G150" s="175"/>
      <c r="H150" s="176"/>
      <c r="I150" s="176"/>
      <c r="J150" s="176"/>
      <c r="K150" s="176"/>
      <c r="L150" s="176"/>
      <c r="M150" s="176"/>
      <c r="N150" s="172"/>
      <c r="O150" s="172"/>
      <c r="P150" s="172"/>
    </row>
    <row r="151" spans="2:16" s="105" customFormat="1" ht="15" customHeight="1" x14ac:dyDescent="0.25">
      <c r="B151" s="169"/>
      <c r="C151" s="188" t="s">
        <v>78</v>
      </c>
      <c r="D151" s="175"/>
      <c r="E151" s="175"/>
      <c r="F151" s="175"/>
      <c r="G151" s="175"/>
      <c r="H151" s="176"/>
      <c r="I151" s="176"/>
      <c r="J151" s="176"/>
      <c r="K151" s="176"/>
      <c r="L151" s="176"/>
      <c r="M151" s="176"/>
      <c r="N151" s="172"/>
      <c r="O151" s="172"/>
      <c r="P151" s="172"/>
    </row>
    <row r="152" spans="2:16" s="105" customFormat="1" ht="15" customHeight="1" x14ac:dyDescent="0.25">
      <c r="B152" s="169"/>
      <c r="C152" s="188"/>
      <c r="D152" s="175"/>
      <c r="E152" s="175"/>
      <c r="F152" s="175"/>
      <c r="G152" s="175"/>
      <c r="H152" s="176"/>
      <c r="I152" s="176"/>
      <c r="J152" s="176"/>
      <c r="K152" s="176"/>
      <c r="L152" s="176"/>
      <c r="M152" s="176"/>
      <c r="N152" s="172"/>
      <c r="O152" s="172"/>
      <c r="P152" s="172"/>
    </row>
    <row r="153" spans="2:16" s="105" customFormat="1" ht="15" customHeight="1" x14ac:dyDescent="0.25">
      <c r="B153" s="169"/>
      <c r="C153" s="188" t="s">
        <v>35</v>
      </c>
      <c r="D153" s="175"/>
      <c r="E153" s="175"/>
      <c r="F153" s="175"/>
      <c r="G153" s="175"/>
      <c r="H153" s="176"/>
      <c r="I153" s="176"/>
      <c r="N153" s="172"/>
      <c r="O153" s="172"/>
      <c r="P153" s="172"/>
    </row>
    <row r="154" spans="2:16" s="105" customFormat="1" ht="15" customHeight="1" x14ac:dyDescent="0.25">
      <c r="B154" s="169"/>
      <c r="C154" s="188" t="s">
        <v>36</v>
      </c>
      <c r="D154" s="175"/>
      <c r="E154" s="175"/>
      <c r="F154" s="175"/>
      <c r="G154" s="175"/>
      <c r="H154" s="176"/>
      <c r="I154" s="176"/>
      <c r="J154" s="176"/>
      <c r="K154" s="176"/>
      <c r="L154" s="176"/>
      <c r="M154" s="176"/>
      <c r="N154" s="172"/>
      <c r="O154" s="172"/>
      <c r="P154" s="172"/>
    </row>
    <row r="155" spans="2:16" s="105" customFormat="1" ht="15" customHeight="1" x14ac:dyDescent="0.25">
      <c r="B155" s="169"/>
      <c r="C155" s="188" t="s">
        <v>77</v>
      </c>
      <c r="D155" s="175"/>
      <c r="E155" s="175"/>
      <c r="F155" s="175"/>
      <c r="G155" s="175"/>
      <c r="H155" s="176"/>
      <c r="I155" s="176"/>
      <c r="J155" s="176"/>
      <c r="K155" s="176"/>
      <c r="L155" s="176"/>
      <c r="M155" s="176"/>
      <c r="N155" s="172"/>
      <c r="O155" s="172"/>
      <c r="P155" s="172"/>
    </row>
    <row r="156" spans="2:16" s="105" customFormat="1" ht="15" customHeight="1" x14ac:dyDescent="0.25">
      <c r="B156" s="169"/>
      <c r="C156" s="302" t="s">
        <v>72</v>
      </c>
      <c r="D156" s="288">
        <f>SUM(D144:D155)</f>
        <v>0</v>
      </c>
      <c r="E156" s="288">
        <f t="shared" ref="E156:M156" si="56">SUM(E144:E155)</f>
        <v>0</v>
      </c>
      <c r="F156" s="288">
        <f t="shared" si="56"/>
        <v>0</v>
      </c>
      <c r="G156" s="288">
        <f t="shared" ref="G156" si="57">SUM(G144:G155)</f>
        <v>0</v>
      </c>
      <c r="H156" s="289">
        <f t="shared" si="56"/>
        <v>0</v>
      </c>
      <c r="I156" s="289">
        <f t="shared" si="56"/>
        <v>0</v>
      </c>
      <c r="J156" s="289">
        <f t="shared" si="56"/>
        <v>0</v>
      </c>
      <c r="K156" s="289">
        <f t="shared" si="56"/>
        <v>0</v>
      </c>
      <c r="L156" s="289">
        <f t="shared" si="56"/>
        <v>0</v>
      </c>
      <c r="M156" s="289">
        <f t="shared" si="56"/>
        <v>0</v>
      </c>
      <c r="N156" s="172"/>
      <c r="O156" s="172"/>
      <c r="P156" s="172"/>
    </row>
    <row r="157" spans="2:16" s="105" customFormat="1" ht="15" customHeight="1" x14ac:dyDescent="0.25">
      <c r="B157" s="169"/>
      <c r="C157" s="267"/>
      <c r="D157" s="268"/>
      <c r="E157" s="268"/>
      <c r="F157" s="268"/>
      <c r="G157" s="268"/>
      <c r="H157" s="269"/>
      <c r="I157" s="269"/>
      <c r="J157" s="269"/>
      <c r="K157" s="269"/>
      <c r="L157" s="269"/>
      <c r="M157" s="269"/>
      <c r="N157" s="172"/>
      <c r="O157" s="172"/>
      <c r="P157" s="172"/>
    </row>
    <row r="158" spans="2:16" s="105" customFormat="1" ht="15" customHeight="1" x14ac:dyDescent="0.25">
      <c r="B158" s="169"/>
      <c r="C158" s="261" t="s">
        <v>95</v>
      </c>
      <c r="D158" s="268"/>
      <c r="E158" s="268"/>
      <c r="F158" s="268"/>
      <c r="G158" s="268"/>
      <c r="H158" s="269"/>
      <c r="I158" s="269"/>
      <c r="J158" s="269"/>
      <c r="K158" s="269"/>
      <c r="L158" s="269"/>
      <c r="M158" s="269"/>
      <c r="N158" s="172"/>
      <c r="O158" s="172"/>
      <c r="P158" s="172"/>
    </row>
    <row r="159" spans="2:16" s="105" customFormat="1" ht="15" customHeight="1" x14ac:dyDescent="0.25">
      <c r="B159" s="169"/>
      <c r="C159" s="188" t="s">
        <v>76</v>
      </c>
      <c r="D159" s="175"/>
      <c r="E159" s="175"/>
      <c r="F159" s="175"/>
      <c r="G159" s="175"/>
      <c r="H159" s="176"/>
      <c r="I159" s="176"/>
      <c r="J159" s="176"/>
      <c r="K159" s="176"/>
      <c r="L159" s="176"/>
      <c r="M159" s="176"/>
      <c r="N159" s="172"/>
      <c r="O159" s="172"/>
      <c r="P159" s="172"/>
    </row>
    <row r="160" spans="2:16" s="105" customFormat="1" ht="15" customHeight="1" x14ac:dyDescent="0.25">
      <c r="B160" s="169"/>
      <c r="C160" s="188" t="s">
        <v>306</v>
      </c>
      <c r="D160" s="175"/>
      <c r="E160" s="175"/>
      <c r="F160" s="175"/>
      <c r="G160" s="175"/>
      <c r="H160" s="176"/>
      <c r="I160" s="176"/>
      <c r="J160" s="176"/>
      <c r="K160" s="176"/>
      <c r="L160" s="176"/>
      <c r="M160" s="176"/>
      <c r="N160" s="172"/>
      <c r="O160" s="172"/>
      <c r="P160" s="172"/>
    </row>
    <row r="161" spans="2:16" s="105" customFormat="1" ht="15" customHeight="1" x14ac:dyDescent="0.25">
      <c r="B161" s="169"/>
      <c r="C161" s="302" t="s">
        <v>73</v>
      </c>
      <c r="D161" s="288">
        <f>SUM(D156:D160)+D140</f>
        <v>0</v>
      </c>
      <c r="E161" s="288">
        <f>SUM(E156:E160)+E140</f>
        <v>0</v>
      </c>
      <c r="F161" s="288">
        <f t="shared" ref="F161:L161" si="58">SUM(F156:F159)+F140</f>
        <v>0</v>
      </c>
      <c r="G161" s="288">
        <f t="shared" ref="G161" si="59">SUM(G156:G159)+G140</f>
        <v>0</v>
      </c>
      <c r="H161" s="289">
        <f t="shared" si="58"/>
        <v>0</v>
      </c>
      <c r="I161" s="289">
        <f t="shared" si="58"/>
        <v>0</v>
      </c>
      <c r="J161" s="289">
        <f t="shared" si="58"/>
        <v>0</v>
      </c>
      <c r="K161" s="289">
        <f t="shared" si="58"/>
        <v>0</v>
      </c>
      <c r="L161" s="289">
        <f t="shared" si="58"/>
        <v>0</v>
      </c>
      <c r="M161" s="289">
        <f>SUM(M156:M159)+M140</f>
        <v>0</v>
      </c>
      <c r="N161" s="172"/>
      <c r="O161" s="172"/>
      <c r="P161" s="172"/>
    </row>
    <row r="162" spans="2:16" s="105" customFormat="1" ht="15" customHeight="1" x14ac:dyDescent="0.25">
      <c r="B162" s="169"/>
      <c r="C162" s="303"/>
      <c r="D162" s="290"/>
      <c r="E162" s="290"/>
      <c r="F162" s="290"/>
      <c r="G162" s="290"/>
      <c r="H162" s="262"/>
      <c r="I162" s="262"/>
      <c r="J162" s="262"/>
      <c r="K162" s="262"/>
      <c r="L162" s="262"/>
      <c r="M162" s="262"/>
      <c r="N162" s="172"/>
      <c r="O162" s="172"/>
      <c r="P162" s="172"/>
    </row>
    <row r="163" spans="2:16" s="105" customFormat="1" ht="15" customHeight="1" x14ac:dyDescent="0.25">
      <c r="B163" s="169"/>
      <c r="C163" s="304" t="s">
        <v>74</v>
      </c>
      <c r="D163" s="291"/>
      <c r="E163" s="291">
        <f t="shared" ref="E163:G163" si="60">D164</f>
        <v>0</v>
      </c>
      <c r="F163" s="291">
        <f t="shared" si="60"/>
        <v>0</v>
      </c>
      <c r="G163" s="291">
        <f t="shared" si="60"/>
        <v>0</v>
      </c>
      <c r="H163" s="292">
        <f>F164</f>
        <v>0</v>
      </c>
      <c r="I163" s="292">
        <f>H164</f>
        <v>0</v>
      </c>
      <c r="J163" s="292">
        <f t="shared" ref="J163:M163" si="61">I164</f>
        <v>0</v>
      </c>
      <c r="K163" s="292">
        <f t="shared" si="61"/>
        <v>0</v>
      </c>
      <c r="L163" s="292">
        <f t="shared" si="61"/>
        <v>0</v>
      </c>
      <c r="M163" s="292">
        <f t="shared" si="61"/>
        <v>0</v>
      </c>
      <c r="N163" s="172"/>
      <c r="O163" s="172"/>
      <c r="P163" s="172"/>
    </row>
    <row r="164" spans="2:16" s="105" customFormat="1" ht="15" customHeight="1" thickBot="1" x14ac:dyDescent="0.3">
      <c r="B164" s="169"/>
      <c r="C164" s="305" t="s">
        <v>75</v>
      </c>
      <c r="D164" s="293">
        <f>D163+D161</f>
        <v>0</v>
      </c>
      <c r="E164" s="293">
        <f>E163+E161</f>
        <v>0</v>
      </c>
      <c r="F164" s="293">
        <f>F163+F161</f>
        <v>0</v>
      </c>
      <c r="G164" s="293">
        <f>G163+G161</f>
        <v>0</v>
      </c>
      <c r="H164" s="294">
        <f>H163+H161</f>
        <v>0</v>
      </c>
      <c r="I164" s="294">
        <f t="shared" ref="I164:M164" si="62">I163+I161</f>
        <v>0</v>
      </c>
      <c r="J164" s="294">
        <f t="shared" si="62"/>
        <v>0</v>
      </c>
      <c r="K164" s="294">
        <f t="shared" si="62"/>
        <v>0</v>
      </c>
      <c r="L164" s="294">
        <f t="shared" si="62"/>
        <v>0</v>
      </c>
      <c r="M164" s="294">
        <f t="shared" si="62"/>
        <v>0</v>
      </c>
      <c r="N164" s="172"/>
      <c r="O164" s="172"/>
      <c r="P164" s="172"/>
    </row>
    <row r="165" spans="2:16" s="105" customFormat="1" ht="15" hidden="1" customHeight="1" outlineLevel="1" x14ac:dyDescent="0.25">
      <c r="B165" s="169"/>
      <c r="C165" s="295"/>
      <c r="D165" s="278"/>
      <c r="E165" s="278"/>
      <c r="F165" s="278"/>
      <c r="G165" s="278"/>
      <c r="H165" s="279"/>
      <c r="I165" s="279"/>
      <c r="J165" s="279"/>
      <c r="K165" s="279"/>
      <c r="L165" s="279"/>
      <c r="M165" s="279"/>
      <c r="N165" s="280"/>
      <c r="O165" s="280"/>
      <c r="P165" s="172"/>
    </row>
    <row r="166" spans="2:16" s="105" customFormat="1" ht="15" hidden="1" customHeight="1" outlineLevel="1" x14ac:dyDescent="0.25">
      <c r="B166" s="169"/>
      <c r="C166" s="241" t="s">
        <v>196</v>
      </c>
      <c r="D166" s="278"/>
      <c r="E166" s="278"/>
      <c r="F166" s="278"/>
      <c r="G166" s="278"/>
      <c r="H166" s="279"/>
      <c r="I166" s="279"/>
      <c r="J166" s="279"/>
      <c r="K166" s="279"/>
      <c r="L166" s="279"/>
      <c r="M166" s="279"/>
      <c r="N166" s="280"/>
      <c r="O166" s="280"/>
      <c r="P166" s="172"/>
    </row>
    <row r="167" spans="2:16" s="105" customFormat="1" ht="15" hidden="1" customHeight="1" outlineLevel="1" x14ac:dyDescent="0.25">
      <c r="B167" s="169"/>
      <c r="C167" s="242" t="s">
        <v>82</v>
      </c>
      <c r="D167" s="245" t="e">
        <f t="shared" ref="D167:M167" si="63">D35/(-D150-D151-D154-D155)</f>
        <v>#DIV/0!</v>
      </c>
      <c r="E167" s="245" t="e">
        <f t="shared" si="63"/>
        <v>#DIV/0!</v>
      </c>
      <c r="F167" s="245" t="e">
        <f t="shared" si="63"/>
        <v>#DIV/0!</v>
      </c>
      <c r="G167" s="245"/>
      <c r="H167" s="246" t="e">
        <f t="shared" si="63"/>
        <v>#DIV/0!</v>
      </c>
      <c r="I167" s="246" t="e">
        <f t="shared" si="63"/>
        <v>#DIV/0!</v>
      </c>
      <c r="J167" s="246" t="e">
        <f t="shared" si="63"/>
        <v>#DIV/0!</v>
      </c>
      <c r="K167" s="246" t="e">
        <f t="shared" si="63"/>
        <v>#DIV/0!</v>
      </c>
      <c r="L167" s="246" t="e">
        <f t="shared" si="63"/>
        <v>#DIV/0!</v>
      </c>
      <c r="M167" s="246" t="e">
        <f t="shared" si="63"/>
        <v>#DIV/0!</v>
      </c>
      <c r="N167" s="172"/>
      <c r="O167" s="172"/>
      <c r="P167" s="172"/>
    </row>
    <row r="168" spans="2:16" s="105" customFormat="1" ht="15" hidden="1" customHeight="1" outlineLevel="1" x14ac:dyDescent="0.25">
      <c r="B168" s="169"/>
      <c r="C168" s="242" t="s">
        <v>42</v>
      </c>
      <c r="D168" s="245" t="e">
        <f>D133/(-D150-D151-D154-D155)</f>
        <v>#DIV/0!</v>
      </c>
      <c r="E168" s="245" t="e">
        <f>E133/(-E150-E151-E154-E155)</f>
        <v>#DIV/0!</v>
      </c>
      <c r="F168" s="245" t="e">
        <f>F133/(-F150-F151-F154-F155)</f>
        <v>#DIV/0!</v>
      </c>
      <c r="G168" s="245"/>
      <c r="H168" s="246" t="e">
        <f>H133/(-H150-H151-H154-H155)</f>
        <v>#DIV/0!</v>
      </c>
      <c r="I168" s="246" t="e">
        <f>I133/(-I150-I151-I154-I155)</f>
        <v>#DIV/0!</v>
      </c>
      <c r="J168" s="246" t="e">
        <f t="shared" ref="J168:M168" si="64">J133/(-J150-J151-J154-J155)</f>
        <v>#DIV/0!</v>
      </c>
      <c r="K168" s="246" t="e">
        <f t="shared" si="64"/>
        <v>#DIV/0!</v>
      </c>
      <c r="L168" s="246" t="e">
        <f t="shared" si="64"/>
        <v>#DIV/0!</v>
      </c>
      <c r="M168" s="246" t="e">
        <f t="shared" si="64"/>
        <v>#DIV/0!</v>
      </c>
      <c r="N168" s="172"/>
      <c r="O168" s="172"/>
      <c r="P168" s="172"/>
    </row>
    <row r="169" spans="2:16" s="105" customFormat="1" ht="15" hidden="1" customHeight="1" outlineLevel="1" x14ac:dyDescent="0.25">
      <c r="B169" s="169"/>
      <c r="C169" s="242" t="s">
        <v>39</v>
      </c>
      <c r="D169" s="245" t="e">
        <f>D140/(-D150-D151-D154-D155)</f>
        <v>#DIV/0!</v>
      </c>
      <c r="E169" s="245" t="e">
        <f>E140/(-E150-E151-E154-E155)</f>
        <v>#DIV/0!</v>
      </c>
      <c r="F169" s="245" t="e">
        <f>F140/(-F150-F151-F154-F155)</f>
        <v>#DIV/0!</v>
      </c>
      <c r="G169" s="245"/>
      <c r="H169" s="246" t="e">
        <f>H140/(-H150-H151-H154-H155)</f>
        <v>#DIV/0!</v>
      </c>
      <c r="I169" s="246" t="e">
        <f>I140/(-I150-I151-I154-I155)</f>
        <v>#DIV/0!</v>
      </c>
      <c r="J169" s="246" t="e">
        <f t="shared" ref="J169:M169" si="65">J140/(-J150-J151-J154-J155)</f>
        <v>#DIV/0!</v>
      </c>
      <c r="K169" s="246" t="e">
        <f t="shared" si="65"/>
        <v>#DIV/0!</v>
      </c>
      <c r="L169" s="246" t="e">
        <f t="shared" si="65"/>
        <v>#DIV/0!</v>
      </c>
      <c r="M169" s="246" t="e">
        <f t="shared" si="65"/>
        <v>#DIV/0!</v>
      </c>
      <c r="N169" s="172"/>
      <c r="O169" s="172"/>
      <c r="P169" s="172"/>
    </row>
    <row r="170" spans="2:16" s="105" customFormat="1" ht="15" hidden="1" customHeight="1" outlineLevel="1" collapsed="1" x14ac:dyDescent="0.25">
      <c r="B170" s="169"/>
      <c r="C170" s="248" t="s">
        <v>83</v>
      </c>
      <c r="D170" s="245" t="e">
        <f t="shared" ref="D170:M170" si="66">D35/(-D151-D155)</f>
        <v>#DIV/0!</v>
      </c>
      <c r="E170" s="245" t="e">
        <f t="shared" si="66"/>
        <v>#DIV/0!</v>
      </c>
      <c r="F170" s="245" t="e">
        <f t="shared" si="66"/>
        <v>#DIV/0!</v>
      </c>
      <c r="G170" s="245"/>
      <c r="H170" s="246" t="e">
        <f t="shared" si="66"/>
        <v>#DIV/0!</v>
      </c>
      <c r="I170" s="246" t="e">
        <f t="shared" si="66"/>
        <v>#DIV/0!</v>
      </c>
      <c r="J170" s="246" t="e">
        <f t="shared" si="66"/>
        <v>#DIV/0!</v>
      </c>
      <c r="K170" s="246" t="e">
        <f t="shared" si="66"/>
        <v>#DIV/0!</v>
      </c>
      <c r="L170" s="246" t="e">
        <f t="shared" si="66"/>
        <v>#DIV/0!</v>
      </c>
      <c r="M170" s="246" t="e">
        <f t="shared" si="66"/>
        <v>#DIV/0!</v>
      </c>
      <c r="N170" s="172"/>
      <c r="O170" s="172"/>
      <c r="P170" s="172"/>
    </row>
    <row r="171" spans="2:16" s="105" customFormat="1" ht="15" hidden="1" customHeight="1" outlineLevel="1" x14ac:dyDescent="0.25">
      <c r="B171" s="169"/>
      <c r="C171" s="248" t="s">
        <v>84</v>
      </c>
      <c r="D171" s="245" t="e">
        <f t="shared" ref="D171:I171" si="67">D133/(-D151-D155)</f>
        <v>#DIV/0!</v>
      </c>
      <c r="E171" s="245" t="e">
        <f t="shared" si="67"/>
        <v>#DIV/0!</v>
      </c>
      <c r="F171" s="245" t="e">
        <f t="shared" si="67"/>
        <v>#DIV/0!</v>
      </c>
      <c r="G171" s="245"/>
      <c r="H171" s="246" t="e">
        <f t="shared" si="67"/>
        <v>#DIV/0!</v>
      </c>
      <c r="I171" s="246" t="e">
        <f t="shared" si="67"/>
        <v>#DIV/0!</v>
      </c>
      <c r="J171" s="246" t="e">
        <f t="shared" ref="J171:M171" si="68">J133/(-J151-J155)</f>
        <v>#DIV/0!</v>
      </c>
      <c r="K171" s="246" t="e">
        <f t="shared" si="68"/>
        <v>#DIV/0!</v>
      </c>
      <c r="L171" s="246" t="e">
        <f t="shared" si="68"/>
        <v>#DIV/0!</v>
      </c>
      <c r="M171" s="246" t="e">
        <f t="shared" si="68"/>
        <v>#DIV/0!</v>
      </c>
      <c r="N171" s="172"/>
      <c r="O171" s="172"/>
      <c r="P171" s="172"/>
    </row>
    <row r="172" spans="2:16" s="105" customFormat="1" ht="15" hidden="1" customHeight="1" outlineLevel="1" x14ac:dyDescent="0.25">
      <c r="B172" s="169"/>
      <c r="C172" s="248" t="s">
        <v>85</v>
      </c>
      <c r="D172" s="245" t="e">
        <f t="shared" ref="D172:I172" si="69">D140/(-D151-D155)</f>
        <v>#DIV/0!</v>
      </c>
      <c r="E172" s="245" t="e">
        <f t="shared" si="69"/>
        <v>#DIV/0!</v>
      </c>
      <c r="F172" s="245" t="e">
        <f t="shared" si="69"/>
        <v>#DIV/0!</v>
      </c>
      <c r="G172" s="245"/>
      <c r="H172" s="246" t="e">
        <f t="shared" si="69"/>
        <v>#DIV/0!</v>
      </c>
      <c r="I172" s="246" t="e">
        <f t="shared" si="69"/>
        <v>#DIV/0!</v>
      </c>
      <c r="J172" s="246" t="e">
        <f t="shared" ref="J172:M172" si="70">J140/(-J151-J155)</f>
        <v>#DIV/0!</v>
      </c>
      <c r="K172" s="246" t="e">
        <f t="shared" si="70"/>
        <v>#DIV/0!</v>
      </c>
      <c r="L172" s="246" t="e">
        <f t="shared" si="70"/>
        <v>#DIV/0!</v>
      </c>
      <c r="M172" s="246" t="e">
        <f t="shared" si="70"/>
        <v>#DIV/0!</v>
      </c>
      <c r="N172" s="172"/>
      <c r="O172" s="172"/>
      <c r="P172" s="172"/>
    </row>
    <row r="173" spans="2:16" s="105" customFormat="1" ht="15" hidden="1" customHeight="1" outlineLevel="1" x14ac:dyDescent="0.25">
      <c r="B173" s="169"/>
      <c r="C173" s="248" t="s">
        <v>230</v>
      </c>
      <c r="D173" s="245" t="e">
        <f>(D163+D140)/(-D149-D150-D151-D153-D154-D155)</f>
        <v>#DIV/0!</v>
      </c>
      <c r="E173" s="245" t="e">
        <f>(E163+E140)/(-E149-E150-E151-E153-E154-E155)</f>
        <v>#DIV/0!</v>
      </c>
      <c r="F173" s="245" t="e">
        <f>(F163+F140)/(-F149-F150-F151-F153-F154-F155)</f>
        <v>#DIV/0!</v>
      </c>
      <c r="G173" s="245"/>
      <c r="H173" s="246" t="e">
        <f>(H163+H140)/(-H149-H150-H151-H153-H154-H155)</f>
        <v>#DIV/0!</v>
      </c>
      <c r="I173" s="246" t="e">
        <f>(I163+I140)/(-I149-I150-I151-I153-I154-I155)</f>
        <v>#DIV/0!</v>
      </c>
      <c r="J173" s="246" t="e">
        <f t="shared" ref="J173:M173" si="71">(J163+J140)/(-J149-J150-J151-J153-J154-J155)</f>
        <v>#DIV/0!</v>
      </c>
      <c r="K173" s="246" t="e">
        <f t="shared" si="71"/>
        <v>#DIV/0!</v>
      </c>
      <c r="L173" s="246" t="e">
        <f t="shared" si="71"/>
        <v>#DIV/0!</v>
      </c>
      <c r="M173" s="246" t="e">
        <f t="shared" si="71"/>
        <v>#DIV/0!</v>
      </c>
      <c r="N173" s="172"/>
      <c r="O173" s="172"/>
      <c r="P173" s="172"/>
    </row>
    <row r="174" spans="2:16" s="105" customFormat="1" ht="15" hidden="1" customHeight="1" outlineLevel="1" x14ac:dyDescent="0.25">
      <c r="B174" s="169"/>
      <c r="C174" s="248" t="s">
        <v>106</v>
      </c>
      <c r="D174" s="245" t="e">
        <f t="shared" ref="D174:M174" si="72">D133/D25</f>
        <v>#DIV/0!</v>
      </c>
      <c r="E174" s="245" t="e">
        <f t="shared" si="72"/>
        <v>#DIV/0!</v>
      </c>
      <c r="F174" s="245" t="e">
        <f t="shared" si="72"/>
        <v>#DIV/0!</v>
      </c>
      <c r="G174" s="245"/>
      <c r="H174" s="246" t="e">
        <f t="shared" si="72"/>
        <v>#DIV/0!</v>
      </c>
      <c r="I174" s="246" t="e">
        <f t="shared" si="72"/>
        <v>#DIV/0!</v>
      </c>
      <c r="J174" s="246" t="e">
        <f t="shared" si="72"/>
        <v>#DIV/0!</v>
      </c>
      <c r="K174" s="246" t="e">
        <f t="shared" si="72"/>
        <v>#DIV/0!</v>
      </c>
      <c r="L174" s="246" t="e">
        <f t="shared" si="72"/>
        <v>#DIV/0!</v>
      </c>
      <c r="M174" s="246" t="e">
        <f t="shared" si="72"/>
        <v>#DIV/0!</v>
      </c>
      <c r="N174" s="172"/>
      <c r="O174" s="172"/>
      <c r="P174" s="172"/>
    </row>
    <row r="175" spans="2:16" s="105" customFormat="1" ht="15" hidden="1" customHeight="1" outlineLevel="1" x14ac:dyDescent="0.25">
      <c r="B175" s="169"/>
      <c r="C175" s="248" t="s">
        <v>107</v>
      </c>
      <c r="D175" s="245" t="e">
        <f t="shared" ref="D175:M175" si="73">D140/D25</f>
        <v>#DIV/0!</v>
      </c>
      <c r="E175" s="245" t="e">
        <f t="shared" si="73"/>
        <v>#DIV/0!</v>
      </c>
      <c r="F175" s="245" t="e">
        <f t="shared" si="73"/>
        <v>#DIV/0!</v>
      </c>
      <c r="G175" s="245"/>
      <c r="H175" s="246" t="e">
        <f t="shared" si="73"/>
        <v>#DIV/0!</v>
      </c>
      <c r="I175" s="246" t="e">
        <f t="shared" si="73"/>
        <v>#DIV/0!</v>
      </c>
      <c r="J175" s="246" t="e">
        <f t="shared" si="73"/>
        <v>#DIV/0!</v>
      </c>
      <c r="K175" s="246" t="e">
        <f t="shared" si="73"/>
        <v>#DIV/0!</v>
      </c>
      <c r="L175" s="246" t="e">
        <f t="shared" si="73"/>
        <v>#DIV/0!</v>
      </c>
      <c r="M175" s="246" t="e">
        <f t="shared" si="73"/>
        <v>#DIV/0!</v>
      </c>
      <c r="N175" s="172"/>
      <c r="O175" s="172"/>
      <c r="P175" s="172"/>
    </row>
    <row r="176" spans="2:16" s="105" customFormat="1" ht="15" hidden="1" customHeight="1" outlineLevel="1" x14ac:dyDescent="0.25">
      <c r="B176" s="169"/>
      <c r="C176" s="242" t="s">
        <v>86</v>
      </c>
      <c r="D176" s="316" t="e">
        <f t="shared" ref="D176:M176" si="74">D115/D35</f>
        <v>#DIV/0!</v>
      </c>
      <c r="E176" s="316" t="e">
        <f t="shared" si="74"/>
        <v>#DIV/0!</v>
      </c>
      <c r="F176" s="316" t="e">
        <f t="shared" si="74"/>
        <v>#DIV/0!</v>
      </c>
      <c r="G176" s="316"/>
      <c r="H176" s="317" t="e">
        <f t="shared" si="74"/>
        <v>#DIV/0!</v>
      </c>
      <c r="I176" s="317" t="e">
        <f t="shared" si="74"/>
        <v>#DIV/0!</v>
      </c>
      <c r="J176" s="317" t="e">
        <f t="shared" si="74"/>
        <v>#DIV/0!</v>
      </c>
      <c r="K176" s="317" t="e">
        <f t="shared" si="74"/>
        <v>#DIV/0!</v>
      </c>
      <c r="L176" s="317" t="e">
        <f t="shared" si="74"/>
        <v>#DIV/0!</v>
      </c>
      <c r="M176" s="317" t="e">
        <f t="shared" si="74"/>
        <v>#DIV/0!</v>
      </c>
      <c r="N176" s="172"/>
      <c r="O176" s="172"/>
      <c r="P176" s="172"/>
    </row>
    <row r="177" spans="2:16" s="105" customFormat="1" ht="15" hidden="1" customHeight="1" outlineLevel="1" x14ac:dyDescent="0.25">
      <c r="B177" s="169"/>
      <c r="C177" s="284" t="s">
        <v>105</v>
      </c>
      <c r="D177" s="296" t="e">
        <f t="shared" ref="D177:M177" si="75">D140/D115</f>
        <v>#DIV/0!</v>
      </c>
      <c r="E177" s="296" t="e">
        <f t="shared" si="75"/>
        <v>#DIV/0!</v>
      </c>
      <c r="F177" s="296" t="e">
        <f t="shared" si="75"/>
        <v>#DIV/0!</v>
      </c>
      <c r="G177" s="296"/>
      <c r="H177" s="297" t="e">
        <f t="shared" si="75"/>
        <v>#DIV/0!</v>
      </c>
      <c r="I177" s="297" t="e">
        <f t="shared" si="75"/>
        <v>#DIV/0!</v>
      </c>
      <c r="J177" s="297" t="e">
        <f t="shared" si="75"/>
        <v>#DIV/0!</v>
      </c>
      <c r="K177" s="297" t="e">
        <f t="shared" si="75"/>
        <v>#DIV/0!</v>
      </c>
      <c r="L177" s="297" t="e">
        <f t="shared" si="75"/>
        <v>#DIV/0!</v>
      </c>
      <c r="M177" s="297" t="e">
        <f t="shared" si="75"/>
        <v>#DIV/0!</v>
      </c>
      <c r="N177" s="172"/>
      <c r="O177" s="172"/>
      <c r="P177" s="172"/>
    </row>
    <row r="178" spans="2:16" s="105" customFormat="1" ht="15" hidden="1" customHeight="1" outlineLevel="1" x14ac:dyDescent="0.25">
      <c r="B178" s="169"/>
      <c r="C178" s="179"/>
      <c r="D178" s="174"/>
      <c r="E178" s="174"/>
      <c r="F178" s="174"/>
      <c r="G178" s="174"/>
      <c r="H178" s="174"/>
      <c r="I178" s="174"/>
      <c r="J178" s="174"/>
    </row>
    <row r="179" spans="2:16" s="105" customFormat="1" ht="15" customHeight="1" collapsed="1" x14ac:dyDescent="0.25">
      <c r="B179" s="169"/>
      <c r="C179" s="179"/>
      <c r="D179" s="174"/>
      <c r="E179" s="174"/>
      <c r="F179" s="174"/>
      <c r="G179" s="174"/>
      <c r="H179" s="174"/>
      <c r="I179" s="174"/>
      <c r="J179" s="174"/>
    </row>
    <row r="180" spans="2:16" s="105" customFormat="1" ht="15" customHeight="1" x14ac:dyDescent="0.25">
      <c r="B180" s="169"/>
      <c r="C180" s="298" t="s">
        <v>228</v>
      </c>
      <c r="D180" s="299">
        <f t="shared" ref="D180:M180" si="76">D61+D63+D67-D25</f>
        <v>0</v>
      </c>
      <c r="E180" s="299">
        <f t="shared" si="76"/>
        <v>0</v>
      </c>
      <c r="F180" s="299">
        <f t="shared" si="76"/>
        <v>0</v>
      </c>
      <c r="G180" s="299">
        <f t="shared" ref="G180" si="77">G61+G63+G67-G25</f>
        <v>0</v>
      </c>
      <c r="H180" s="299">
        <f t="shared" si="76"/>
        <v>0</v>
      </c>
      <c r="I180" s="299">
        <f t="shared" si="76"/>
        <v>0</v>
      </c>
      <c r="J180" s="299">
        <f t="shared" si="76"/>
        <v>0</v>
      </c>
      <c r="K180" s="299">
        <f t="shared" si="76"/>
        <v>0</v>
      </c>
      <c r="L180" s="299">
        <f t="shared" si="76"/>
        <v>0</v>
      </c>
      <c r="M180" s="299">
        <f t="shared" si="76"/>
        <v>0</v>
      </c>
      <c r="N180" s="105" t="s">
        <v>370</v>
      </c>
    </row>
    <row r="181" spans="2:16" s="105" customFormat="1" ht="15" customHeight="1" x14ac:dyDescent="0.25">
      <c r="B181" s="169"/>
      <c r="C181" s="298" t="s">
        <v>226</v>
      </c>
      <c r="D181" s="299">
        <f t="shared" ref="D181:M181" si="78">D84-D164</f>
        <v>0</v>
      </c>
      <c r="E181" s="299">
        <f t="shared" si="78"/>
        <v>0</v>
      </c>
      <c r="F181" s="299">
        <f t="shared" si="78"/>
        <v>0</v>
      </c>
      <c r="G181" s="299">
        <f t="shared" ref="G181" si="79">G84-G164</f>
        <v>0</v>
      </c>
      <c r="H181" s="299">
        <f t="shared" si="78"/>
        <v>0</v>
      </c>
      <c r="I181" s="299">
        <f t="shared" si="78"/>
        <v>0</v>
      </c>
      <c r="J181" s="299">
        <f t="shared" si="78"/>
        <v>0</v>
      </c>
      <c r="K181" s="299">
        <f t="shared" si="78"/>
        <v>0</v>
      </c>
      <c r="L181" s="299">
        <f t="shared" si="78"/>
        <v>0</v>
      </c>
      <c r="M181" s="299">
        <f t="shared" si="78"/>
        <v>0</v>
      </c>
      <c r="N181" s="105" t="s">
        <v>370</v>
      </c>
    </row>
    <row r="182" spans="2:16" s="105" customFormat="1" ht="15" customHeight="1" x14ac:dyDescent="0.25">
      <c r="B182" s="169"/>
      <c r="C182" s="298" t="s">
        <v>227</v>
      </c>
      <c r="D182" s="299">
        <f t="shared" ref="D182:M182" si="80">D111-D86</f>
        <v>0</v>
      </c>
      <c r="E182" s="299">
        <f t="shared" si="80"/>
        <v>0</v>
      </c>
      <c r="F182" s="299">
        <f t="shared" si="80"/>
        <v>0</v>
      </c>
      <c r="G182" s="299">
        <f t="shared" ref="G182" si="81">G111-G86</f>
        <v>0</v>
      </c>
      <c r="H182" s="299">
        <f t="shared" si="80"/>
        <v>0</v>
      </c>
      <c r="I182" s="299">
        <f t="shared" si="80"/>
        <v>0</v>
      </c>
      <c r="J182" s="299">
        <f t="shared" si="80"/>
        <v>0</v>
      </c>
      <c r="K182" s="299">
        <f t="shared" si="80"/>
        <v>0</v>
      </c>
      <c r="L182" s="299">
        <f t="shared" si="80"/>
        <v>0</v>
      </c>
      <c r="M182" s="299">
        <f t="shared" si="80"/>
        <v>0</v>
      </c>
      <c r="N182" s="105" t="s">
        <v>370</v>
      </c>
    </row>
    <row r="183" spans="2:16" s="105" customFormat="1" ht="15" customHeight="1" x14ac:dyDescent="0.25">
      <c r="B183" s="169"/>
      <c r="C183" s="179"/>
      <c r="D183" s="179"/>
      <c r="E183" s="179"/>
      <c r="F183" s="179"/>
      <c r="G183" s="179"/>
      <c r="H183" s="174"/>
      <c r="I183" s="174"/>
      <c r="J183" s="174"/>
    </row>
    <row r="184" spans="2:16" s="105" customFormat="1" ht="15" customHeight="1" x14ac:dyDescent="0.25">
      <c r="B184" s="169"/>
      <c r="C184" s="179"/>
      <c r="D184" s="179"/>
      <c r="E184" s="179"/>
      <c r="F184" s="179"/>
      <c r="G184" s="179"/>
      <c r="H184" s="174"/>
      <c r="I184" s="174"/>
      <c r="J184" s="174"/>
    </row>
    <row r="185" spans="2:16" ht="15" customHeight="1" x14ac:dyDescent="0.25"/>
    <row r="186" spans="2:16" ht="12" customHeight="1" x14ac:dyDescent="0.25"/>
    <row r="187" spans="2:16" ht="12" customHeight="1" x14ac:dyDescent="0.25"/>
    <row r="188" spans="2:16" ht="12" customHeight="1" x14ac:dyDescent="0.25"/>
  </sheetData>
  <sheetProtection selectLockedCells="1"/>
  <mergeCells count="9">
    <mergeCell ref="H11:M11"/>
    <mergeCell ref="H12:M12"/>
    <mergeCell ref="H13:M13"/>
    <mergeCell ref="H14:M14"/>
    <mergeCell ref="H6:M6"/>
    <mergeCell ref="H7:M7"/>
    <mergeCell ref="H8:M8"/>
    <mergeCell ref="H9:M9"/>
    <mergeCell ref="H10:M10"/>
  </mergeCells>
  <conditionalFormatting sqref="D20:G24 D79:M81 D89:M92">
    <cfRule type="cellIs" dxfId="37" priority="1" operator="equal">
      <formula>0</formula>
    </cfRule>
  </conditionalFormatting>
  <conditionalFormatting sqref="D25:M26 D30:M34 D38:M38 D41:M42 D45:M47 D52:M52 D74:M76 D84:M85 D95:M95 D98:M101 D104:M106 D130:M132 D137:M138 D144:M145 D147:M147 D149:M151 D153:I153 D154:M155 D159:M160 D163:M163">
    <cfRule type="cellIs" dxfId="36" priority="13" operator="equal">
      <formula>0</formula>
    </cfRule>
  </conditionalFormatting>
  <conditionalFormatting sqref="D113:M113 D180:M182">
    <cfRule type="cellIs" dxfId="35" priority="9" operator="lessThan">
      <formula>-0.4</formula>
    </cfRule>
    <cfRule type="cellIs" dxfId="34" priority="10" operator="greaterThan">
      <formula>0.4</formula>
    </cfRule>
  </conditionalFormatting>
  <conditionalFormatting sqref="H6:H14">
    <cfRule type="cellIs" dxfId="33" priority="7" operator="equal">
      <formula>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FBFE8-8518-462A-973E-51D3E995F640}">
  <sheetPr>
    <tabColor theme="4" tint="-0.499984740745262"/>
  </sheetPr>
  <dimension ref="B2:M31"/>
  <sheetViews>
    <sheetView zoomScale="103" zoomScaleNormal="80" workbookViewId="0">
      <selection activeCell="F8" sqref="F8"/>
    </sheetView>
  </sheetViews>
  <sheetFormatPr defaultRowHeight="14.25" x14ac:dyDescent="0.2"/>
  <cols>
    <col min="1" max="1" width="5.7109375" style="47" customWidth="1"/>
    <col min="2" max="2" width="31" style="47" customWidth="1"/>
    <col min="3" max="11" width="8.7109375" style="47" customWidth="1"/>
    <col min="12" max="12" width="49.140625" style="47" customWidth="1"/>
    <col min="13" max="16384" width="9.140625" style="47"/>
  </cols>
  <sheetData>
    <row r="2" spans="2:13" ht="20.100000000000001" customHeight="1" x14ac:dyDescent="0.25">
      <c r="B2" s="41" t="s">
        <v>192</v>
      </c>
      <c r="C2" s="24"/>
      <c r="D2" s="24"/>
      <c r="E2" s="24"/>
      <c r="F2" s="24"/>
      <c r="G2" s="24"/>
      <c r="H2" s="24"/>
      <c r="I2" s="24"/>
      <c r="J2" s="24"/>
      <c r="K2" s="24"/>
      <c r="L2" s="41" t="s">
        <v>37</v>
      </c>
      <c r="M2" s="87"/>
    </row>
    <row r="3" spans="2:13" s="7" customFormat="1" ht="15" customHeight="1" x14ac:dyDescent="0.25">
      <c r="B3" s="11" t="s">
        <v>220</v>
      </c>
      <c r="C3" s="351">
        <v>2021</v>
      </c>
      <c r="D3" s="351">
        <v>2022</v>
      </c>
      <c r="E3" s="351">
        <v>2023</v>
      </c>
      <c r="F3" s="351">
        <v>2024</v>
      </c>
      <c r="G3" s="351">
        <v>2025</v>
      </c>
      <c r="H3" s="351">
        <v>2026</v>
      </c>
      <c r="I3" s="351">
        <v>2027</v>
      </c>
      <c r="J3" s="351">
        <v>2028</v>
      </c>
      <c r="K3" s="351">
        <v>2029</v>
      </c>
      <c r="L3" s="3"/>
    </row>
    <row r="4" spans="2:13" s="7" customFormat="1" ht="15" customHeight="1" x14ac:dyDescent="0.25">
      <c r="B4" s="10"/>
      <c r="C4" s="351" t="s">
        <v>12</v>
      </c>
      <c r="D4" s="351" t="s">
        <v>12</v>
      </c>
      <c r="E4" s="351" t="s">
        <v>12</v>
      </c>
      <c r="F4" s="351" t="s">
        <v>13</v>
      </c>
      <c r="G4" s="351" t="s">
        <v>13</v>
      </c>
      <c r="H4" s="351" t="s">
        <v>13</v>
      </c>
      <c r="I4" s="351" t="s">
        <v>13</v>
      </c>
      <c r="J4" s="351" t="s">
        <v>13</v>
      </c>
      <c r="K4" s="351" t="s">
        <v>13</v>
      </c>
      <c r="L4" s="3"/>
    </row>
    <row r="5" spans="2:13" s="7" customFormat="1" ht="12" customHeight="1" x14ac:dyDescent="0.2">
      <c r="B5" s="23"/>
      <c r="C5" s="15"/>
      <c r="D5" s="15"/>
      <c r="E5" s="15"/>
      <c r="F5" s="12"/>
      <c r="G5" s="12"/>
      <c r="H5" s="12"/>
      <c r="I5" s="12"/>
      <c r="J5" s="12"/>
      <c r="K5" s="12"/>
      <c r="L5" s="3"/>
    </row>
    <row r="6" spans="2:13" s="7" customFormat="1" ht="12" customHeight="1" x14ac:dyDescent="0.2">
      <c r="B6" s="23" t="s">
        <v>187</v>
      </c>
      <c r="C6" s="15">
        <f>'Nefco Financials'!D25</f>
        <v>0</v>
      </c>
      <c r="D6" s="15">
        <f>'Nefco Financials'!E25</f>
        <v>0</v>
      </c>
      <c r="E6" s="15">
        <f>'Nefco Financials'!F25</f>
        <v>0</v>
      </c>
      <c r="F6" s="12">
        <f>'Nefco Financials'!H25</f>
        <v>0</v>
      </c>
      <c r="G6" s="12">
        <f>'Nefco Financials'!I25</f>
        <v>0</v>
      </c>
      <c r="H6" s="12">
        <f>'Nefco Financials'!J25</f>
        <v>0</v>
      </c>
      <c r="I6" s="12">
        <f>'Nefco Financials'!K25</f>
        <v>0</v>
      </c>
      <c r="J6" s="12">
        <f>'Nefco Financials'!L25</f>
        <v>0</v>
      </c>
      <c r="K6" s="12">
        <f>'Nefco Financials'!M25</f>
        <v>0</v>
      </c>
      <c r="L6" s="39"/>
    </row>
    <row r="7" spans="2:13" ht="12" customHeight="1" x14ac:dyDescent="0.2">
      <c r="B7" s="7"/>
      <c r="C7" s="42"/>
      <c r="D7" s="42"/>
      <c r="E7" s="42"/>
      <c r="F7" s="7"/>
      <c r="G7" s="7"/>
      <c r="H7" s="7"/>
      <c r="I7" s="7"/>
      <c r="J7" s="7"/>
      <c r="K7" s="7"/>
      <c r="L7" s="3"/>
    </row>
    <row r="8" spans="2:13" ht="12" customHeight="1" x14ac:dyDescent="0.2">
      <c r="B8" s="7" t="s">
        <v>188</v>
      </c>
      <c r="C8" s="43"/>
      <c r="D8" s="43"/>
      <c r="E8" s="43"/>
      <c r="F8" s="44"/>
      <c r="G8" s="44"/>
      <c r="H8" s="44"/>
      <c r="I8" s="44"/>
      <c r="J8" s="44"/>
      <c r="K8" s="44"/>
      <c r="L8" s="3"/>
    </row>
    <row r="9" spans="2:13" ht="12" customHeight="1" x14ac:dyDescent="0.2">
      <c r="B9" s="358" t="s">
        <v>348</v>
      </c>
      <c r="C9" s="352">
        <v>1</v>
      </c>
      <c r="D9" s="352">
        <v>1</v>
      </c>
      <c r="E9" s="352">
        <v>1</v>
      </c>
      <c r="F9" s="353" t="e">
        <f>F8/F6</f>
        <v>#DIV/0!</v>
      </c>
      <c r="G9" s="353" t="e">
        <f t="shared" ref="F9:K9" si="0">G8/G6</f>
        <v>#DIV/0!</v>
      </c>
      <c r="H9" s="353" t="e">
        <f t="shared" si="0"/>
        <v>#DIV/0!</v>
      </c>
      <c r="I9" s="353" t="e">
        <f t="shared" si="0"/>
        <v>#DIV/0!</v>
      </c>
      <c r="J9" s="353" t="e">
        <f t="shared" si="0"/>
        <v>#DIV/0!</v>
      </c>
      <c r="K9" s="353" t="e">
        <f t="shared" si="0"/>
        <v>#DIV/0!</v>
      </c>
      <c r="L9" s="3"/>
    </row>
    <row r="10" spans="2:13" ht="12" customHeight="1" x14ac:dyDescent="0.2">
      <c r="B10" s="7"/>
      <c r="C10" s="42"/>
      <c r="D10" s="42"/>
      <c r="E10" s="42"/>
      <c r="F10" s="7"/>
      <c r="G10" s="7"/>
      <c r="H10" s="7"/>
      <c r="I10" s="7"/>
      <c r="J10" s="7"/>
      <c r="K10" s="7"/>
      <c r="L10" s="3"/>
    </row>
    <row r="11" spans="2:13" x14ac:dyDescent="0.2">
      <c r="B11" s="6" t="s">
        <v>346</v>
      </c>
      <c r="C11" s="43"/>
      <c r="D11" s="43"/>
      <c r="E11" s="43"/>
      <c r="F11" s="44"/>
      <c r="G11" s="44"/>
      <c r="H11" s="44"/>
      <c r="I11" s="44"/>
      <c r="J11" s="44"/>
      <c r="K11" s="44"/>
      <c r="L11" s="3"/>
    </row>
    <row r="12" spans="2:13" x14ac:dyDescent="0.2">
      <c r="B12" s="357" t="s">
        <v>348</v>
      </c>
      <c r="C12" s="352"/>
      <c r="D12" s="352"/>
      <c r="E12" s="352"/>
      <c r="F12" s="353" t="e">
        <f t="shared" ref="F12:K12" si="1">F11/F6</f>
        <v>#DIV/0!</v>
      </c>
      <c r="G12" s="353" t="e">
        <f t="shared" si="1"/>
        <v>#DIV/0!</v>
      </c>
      <c r="H12" s="353" t="e">
        <f t="shared" si="1"/>
        <v>#DIV/0!</v>
      </c>
      <c r="I12" s="353" t="e">
        <f t="shared" si="1"/>
        <v>#DIV/0!</v>
      </c>
      <c r="J12" s="353" t="e">
        <f t="shared" si="1"/>
        <v>#DIV/0!</v>
      </c>
      <c r="K12" s="353" t="e">
        <f t="shared" si="1"/>
        <v>#DIV/0!</v>
      </c>
      <c r="L12" s="3"/>
    </row>
    <row r="13" spans="2:13" ht="12" customHeight="1" x14ac:dyDescent="0.2">
      <c r="B13" s="7"/>
      <c r="C13" s="45"/>
      <c r="D13" s="45"/>
      <c r="E13" s="45"/>
      <c r="F13" s="46"/>
      <c r="G13" s="46"/>
      <c r="H13" s="46"/>
      <c r="I13" s="46"/>
      <c r="J13" s="46"/>
      <c r="K13" s="46"/>
      <c r="L13" s="3"/>
    </row>
    <row r="14" spans="2:13" x14ac:dyDescent="0.2">
      <c r="B14" s="6" t="s">
        <v>347</v>
      </c>
      <c r="C14" s="165"/>
      <c r="D14" s="165"/>
      <c r="E14" s="165"/>
      <c r="F14" s="166"/>
      <c r="G14" s="166"/>
      <c r="H14" s="166"/>
      <c r="I14" s="166"/>
      <c r="J14" s="166"/>
      <c r="K14" s="166"/>
      <c r="L14" s="3"/>
    </row>
    <row r="15" spans="2:13" x14ac:dyDescent="0.2">
      <c r="B15" s="357" t="s">
        <v>348</v>
      </c>
      <c r="C15" s="352"/>
      <c r="D15" s="352"/>
      <c r="E15" s="352"/>
      <c r="F15" s="353" t="e">
        <f t="shared" ref="F15:K15" si="2">F14/F6</f>
        <v>#DIV/0!</v>
      </c>
      <c r="G15" s="353" t="e">
        <f t="shared" si="2"/>
        <v>#DIV/0!</v>
      </c>
      <c r="H15" s="353" t="e">
        <f t="shared" si="2"/>
        <v>#DIV/0!</v>
      </c>
      <c r="I15" s="353" t="e">
        <f t="shared" si="2"/>
        <v>#DIV/0!</v>
      </c>
      <c r="J15" s="353" t="e">
        <f t="shared" si="2"/>
        <v>#DIV/0!</v>
      </c>
      <c r="K15" s="353" t="e">
        <f t="shared" si="2"/>
        <v>#DIV/0!</v>
      </c>
      <c r="L15" s="3"/>
    </row>
    <row r="16" spans="2:13" ht="12" customHeight="1" x14ac:dyDescent="0.2">
      <c r="B16" s="7"/>
      <c r="C16" s="42"/>
      <c r="D16" s="42"/>
      <c r="E16" s="42"/>
      <c r="F16" s="7"/>
      <c r="G16" s="7"/>
      <c r="H16" s="7"/>
      <c r="I16" s="7"/>
      <c r="J16" s="7"/>
      <c r="K16" s="7"/>
      <c r="L16" s="3"/>
    </row>
    <row r="17" spans="2:12" ht="12" customHeight="1" x14ac:dyDescent="0.2">
      <c r="B17" s="7" t="s">
        <v>190</v>
      </c>
      <c r="C17" s="43"/>
      <c r="D17" s="43"/>
      <c r="E17" s="43"/>
      <c r="F17" s="44"/>
      <c r="G17" s="44"/>
      <c r="H17" s="44"/>
      <c r="I17" s="44"/>
      <c r="J17" s="44"/>
      <c r="K17" s="44"/>
      <c r="L17" s="3"/>
    </row>
    <row r="18" spans="2:12" ht="12" customHeight="1" thickBot="1" x14ac:dyDescent="0.25">
      <c r="B18" s="356" t="s">
        <v>348</v>
      </c>
      <c r="C18" s="354"/>
      <c r="D18" s="354"/>
      <c r="E18" s="354"/>
      <c r="F18" s="355" t="e">
        <f t="shared" ref="F18:K18" si="3">F17/F6</f>
        <v>#DIV/0!</v>
      </c>
      <c r="G18" s="355" t="e">
        <f t="shared" si="3"/>
        <v>#DIV/0!</v>
      </c>
      <c r="H18" s="355" t="e">
        <f t="shared" si="3"/>
        <v>#DIV/0!</v>
      </c>
      <c r="I18" s="355" t="e">
        <f t="shared" si="3"/>
        <v>#DIV/0!</v>
      </c>
      <c r="J18" s="355" t="e">
        <f t="shared" si="3"/>
        <v>#DIV/0!</v>
      </c>
      <c r="K18" s="355" t="e">
        <f t="shared" si="3"/>
        <v>#DIV/0!</v>
      </c>
      <c r="L18" s="3"/>
    </row>
    <row r="19" spans="2:12" x14ac:dyDescent="0.2">
      <c r="B19" s="7"/>
      <c r="C19" s="7"/>
      <c r="D19" s="7"/>
      <c r="E19" s="7"/>
      <c r="F19" s="7"/>
      <c r="G19" s="7"/>
      <c r="H19" s="7"/>
      <c r="I19" s="7"/>
      <c r="J19" s="7"/>
      <c r="K19" s="7"/>
    </row>
    <row r="20" spans="2:12" x14ac:dyDescent="0.2">
      <c r="B20" s="88" t="s">
        <v>48</v>
      </c>
      <c r="C20" s="30">
        <f>C17+C11+C8-C6</f>
        <v>0</v>
      </c>
      <c r="D20" s="30">
        <f>D17+D11+D8-D6</f>
        <v>0</v>
      </c>
      <c r="E20" s="30">
        <f>E17+E11+E8-E6</f>
        <v>0</v>
      </c>
      <c r="F20" s="30">
        <f>F17+F11+F8-F6</f>
        <v>0</v>
      </c>
      <c r="G20" s="30">
        <f>G17+G11+G8+G14-G6</f>
        <v>0</v>
      </c>
      <c r="H20" s="30">
        <f>H17+H11+H8+H14-H6</f>
        <v>0</v>
      </c>
      <c r="I20" s="30">
        <f>I17+I11+I8+I14-I6</f>
        <v>0</v>
      </c>
      <c r="J20" s="30">
        <f>J17+J11+J8+J14-J6</f>
        <v>0</v>
      </c>
      <c r="K20" s="30">
        <f>K17+K11+K8+K14-K6</f>
        <v>0</v>
      </c>
    </row>
    <row r="21" spans="2:12" x14ac:dyDescent="0.2">
      <c r="B21" s="7"/>
      <c r="C21" s="7"/>
      <c r="D21" s="7"/>
      <c r="E21" s="7"/>
      <c r="F21" s="7"/>
      <c r="G21" s="7"/>
      <c r="H21" s="7"/>
      <c r="I21" s="7"/>
      <c r="J21" s="7"/>
      <c r="K21" s="7"/>
    </row>
    <row r="22" spans="2:12" x14ac:dyDescent="0.2">
      <c r="B22" s="7"/>
      <c r="C22" s="7"/>
      <c r="D22" s="7"/>
      <c r="E22" s="7"/>
      <c r="F22" s="7"/>
      <c r="G22" s="7"/>
      <c r="H22" s="7"/>
      <c r="I22" s="7"/>
      <c r="J22" s="7"/>
      <c r="K22" s="7"/>
    </row>
    <row r="23" spans="2:12" x14ac:dyDescent="0.2">
      <c r="B23" s="7"/>
      <c r="C23" s="7"/>
      <c r="D23" s="7"/>
      <c r="E23" s="7"/>
      <c r="F23" s="7"/>
      <c r="G23" s="7"/>
      <c r="H23" s="7"/>
      <c r="I23" s="7"/>
      <c r="J23" s="7"/>
      <c r="K23" s="7"/>
    </row>
    <row r="24" spans="2:12" x14ac:dyDescent="0.2">
      <c r="B24" s="7"/>
      <c r="C24" s="7"/>
      <c r="D24" s="7"/>
      <c r="E24" s="7"/>
      <c r="F24" s="7"/>
      <c r="G24" s="7"/>
      <c r="H24" s="7"/>
      <c r="I24" s="7"/>
      <c r="J24" s="7"/>
      <c r="K24" s="7"/>
    </row>
    <row r="25" spans="2:12" x14ac:dyDescent="0.2">
      <c r="B25" s="7"/>
      <c r="C25" s="7"/>
      <c r="D25" s="7"/>
      <c r="E25" s="7"/>
      <c r="F25" s="7"/>
      <c r="G25" s="7"/>
      <c r="H25" s="7"/>
      <c r="I25" s="7"/>
      <c r="J25" s="7"/>
      <c r="K25" s="7"/>
    </row>
    <row r="26" spans="2:12" x14ac:dyDescent="0.2">
      <c r="B26" s="7"/>
      <c r="C26" s="7"/>
      <c r="D26" s="7"/>
      <c r="E26" s="7"/>
      <c r="F26" s="7"/>
      <c r="G26" s="7"/>
      <c r="H26" s="7"/>
      <c r="I26" s="7"/>
      <c r="J26" s="7"/>
      <c r="K26" s="7"/>
    </row>
    <row r="27" spans="2:12" x14ac:dyDescent="0.2">
      <c r="B27" s="7"/>
      <c r="C27" s="7"/>
      <c r="D27" s="7"/>
      <c r="E27" s="7"/>
      <c r="F27" s="7"/>
      <c r="G27" s="7"/>
      <c r="H27" s="7"/>
      <c r="I27" s="7"/>
      <c r="J27" s="7"/>
      <c r="K27" s="7"/>
    </row>
    <row r="28" spans="2:12" x14ac:dyDescent="0.2">
      <c r="B28" s="7"/>
      <c r="C28" s="7"/>
      <c r="D28" s="7"/>
      <c r="E28" s="7"/>
      <c r="F28" s="7"/>
      <c r="G28" s="7"/>
      <c r="H28" s="7"/>
      <c r="I28" s="7"/>
      <c r="J28" s="7"/>
      <c r="K28" s="7"/>
    </row>
    <row r="29" spans="2:12" x14ac:dyDescent="0.2">
      <c r="B29" s="7"/>
      <c r="C29" s="7"/>
      <c r="D29" s="7"/>
      <c r="E29" s="7"/>
      <c r="F29" s="7"/>
      <c r="G29" s="7"/>
      <c r="H29" s="7"/>
      <c r="I29" s="7"/>
      <c r="J29" s="7"/>
      <c r="K29" s="7"/>
    </row>
    <row r="30" spans="2:12" x14ac:dyDescent="0.2">
      <c r="B30" s="7"/>
      <c r="C30" s="7"/>
      <c r="D30" s="7"/>
      <c r="E30" s="7"/>
      <c r="F30" s="7"/>
      <c r="G30" s="7"/>
      <c r="H30" s="7"/>
      <c r="I30" s="7"/>
      <c r="J30" s="7"/>
      <c r="K30" s="7"/>
    </row>
    <row r="31" spans="2:12" x14ac:dyDescent="0.2">
      <c r="B31" s="7"/>
      <c r="C31" s="7"/>
      <c r="D31" s="7"/>
      <c r="E31" s="7"/>
      <c r="F31" s="7"/>
      <c r="G31" s="7"/>
      <c r="H31" s="7"/>
      <c r="I31" s="7"/>
      <c r="J31" s="7"/>
      <c r="K31" s="7"/>
    </row>
  </sheetData>
  <conditionalFormatting sqref="C5:K6">
    <cfRule type="cellIs" dxfId="32" priority="3" operator="equal">
      <formula>0</formula>
    </cfRule>
  </conditionalFormatting>
  <conditionalFormatting sqref="C20:K20">
    <cfRule type="cellIs" dxfId="31" priority="1" operator="lessThan">
      <formula>-0.4</formula>
    </cfRule>
    <cfRule type="cellIs" dxfId="30" priority="2" operator="greaterThan">
      <formula>0.4</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E968-E220-4CDD-AF17-B60835891E7A}">
  <sheetPr>
    <tabColor theme="1"/>
  </sheetPr>
  <dimension ref="B3:X107"/>
  <sheetViews>
    <sheetView zoomScale="86" zoomScaleNormal="100" workbookViewId="0">
      <selection activeCell="AA68" sqref="AA68"/>
    </sheetView>
  </sheetViews>
  <sheetFormatPr defaultRowHeight="12" x14ac:dyDescent="0.2"/>
  <cols>
    <col min="1" max="1" width="9.140625" style="214"/>
    <col min="2" max="2" width="3.42578125" style="214" customWidth="1"/>
    <col min="3" max="3" width="24.7109375" style="214" customWidth="1"/>
    <col min="4" max="12" width="8.85546875" style="214" customWidth="1"/>
    <col min="13" max="16384" width="9.140625" style="214"/>
  </cols>
  <sheetData>
    <row r="3" spans="2:22" ht="15" x14ac:dyDescent="0.25">
      <c r="B3" s="235" t="s">
        <v>309</v>
      </c>
      <c r="C3" s="216"/>
    </row>
    <row r="5" spans="2:22" x14ac:dyDescent="0.2">
      <c r="B5" s="225" t="s">
        <v>293</v>
      </c>
      <c r="C5" s="101"/>
      <c r="D5" s="215">
        <v>2020</v>
      </c>
      <c r="E5" s="215">
        <v>2021</v>
      </c>
      <c r="F5" s="215">
        <v>2022</v>
      </c>
      <c r="G5" s="215">
        <v>2023</v>
      </c>
      <c r="H5" s="215">
        <v>2024</v>
      </c>
      <c r="I5" s="215">
        <v>2025</v>
      </c>
      <c r="J5" s="215">
        <v>2026</v>
      </c>
      <c r="K5" s="215">
        <v>2027</v>
      </c>
      <c r="L5" s="215">
        <v>2028</v>
      </c>
      <c r="N5" s="218"/>
      <c r="O5" s="218"/>
      <c r="P5" s="218"/>
      <c r="Q5" s="218"/>
      <c r="R5" s="218"/>
      <c r="S5" s="218"/>
      <c r="T5" s="218"/>
      <c r="U5" s="218"/>
      <c r="V5" s="218"/>
    </row>
    <row r="6" spans="2:22" x14ac:dyDescent="0.2">
      <c r="D6" s="219"/>
      <c r="E6" s="219"/>
      <c r="F6" s="219"/>
      <c r="G6" s="217"/>
      <c r="H6" s="217"/>
      <c r="I6" s="217"/>
      <c r="J6" s="217"/>
      <c r="K6" s="217"/>
      <c r="L6" s="217"/>
      <c r="N6" s="218"/>
      <c r="O6" s="218"/>
      <c r="P6" s="218"/>
      <c r="Q6" s="218"/>
      <c r="R6" s="218"/>
      <c r="S6" s="218"/>
      <c r="T6" s="218"/>
      <c r="U6" s="218"/>
      <c r="V6" s="218"/>
    </row>
    <row r="7" spans="2:22" x14ac:dyDescent="0.2">
      <c r="B7" s="216" t="s">
        <v>292</v>
      </c>
      <c r="C7" s="216"/>
      <c r="D7" s="219"/>
      <c r="E7" s="219"/>
      <c r="F7" s="219"/>
      <c r="G7" s="217"/>
      <c r="H7" s="217"/>
      <c r="I7" s="217"/>
      <c r="J7" s="217"/>
      <c r="K7" s="217"/>
      <c r="L7" s="217"/>
      <c r="N7" s="218"/>
      <c r="O7" s="218"/>
      <c r="P7" s="218"/>
      <c r="Q7" s="218"/>
      <c r="R7" s="218"/>
      <c r="S7" s="218"/>
      <c r="T7" s="218"/>
      <c r="U7" s="218"/>
      <c r="V7" s="218"/>
    </row>
    <row r="8" spans="2:22" x14ac:dyDescent="0.2">
      <c r="D8" s="219"/>
      <c r="E8" s="219"/>
      <c r="F8" s="219"/>
      <c r="G8" s="217"/>
      <c r="H8" s="217"/>
      <c r="I8" s="217"/>
      <c r="J8" s="217"/>
      <c r="K8" s="217"/>
      <c r="L8" s="217"/>
      <c r="N8" s="218"/>
      <c r="O8" s="218"/>
      <c r="P8" s="218"/>
      <c r="Q8" s="218"/>
      <c r="R8" s="218"/>
      <c r="S8" s="218"/>
      <c r="T8" s="218"/>
      <c r="U8" s="218"/>
      <c r="V8" s="218"/>
    </row>
    <row r="9" spans="2:22" x14ac:dyDescent="0.2">
      <c r="B9" s="214">
        <v>1</v>
      </c>
      <c r="C9" s="214" t="s">
        <v>291</v>
      </c>
      <c r="D9" s="226">
        <f>('Nefco Financials'!D164)/1000</f>
        <v>0</v>
      </c>
      <c r="E9" s="226">
        <f>('Nefco Financials'!E164)/1000</f>
        <v>0</v>
      </c>
      <c r="F9" s="226">
        <f>('Nefco Financials'!F164)/1000</f>
        <v>0</v>
      </c>
      <c r="G9" s="227">
        <f>('Nefco Financials'!H164)/1000</f>
        <v>0</v>
      </c>
      <c r="H9" s="227">
        <f>('Nefco Financials'!I164)/1000</f>
        <v>0</v>
      </c>
      <c r="I9" s="227">
        <f>('Nefco Financials'!J164)/1000</f>
        <v>0</v>
      </c>
      <c r="J9" s="227">
        <f>('Nefco Financials'!K164)/1000</f>
        <v>0</v>
      </c>
      <c r="K9" s="227">
        <f>('Nefco Financials'!L164)/1000</f>
        <v>0</v>
      </c>
      <c r="L9" s="227">
        <f>('Nefco Financials'!M164)/1000</f>
        <v>0</v>
      </c>
      <c r="N9" s="218"/>
      <c r="O9" s="218"/>
      <c r="P9" s="218"/>
      <c r="Q9" s="218"/>
      <c r="R9" s="218"/>
      <c r="S9" s="218"/>
      <c r="T9" s="218"/>
      <c r="U9" s="218"/>
      <c r="V9" s="218"/>
    </row>
    <row r="10" spans="2:22" x14ac:dyDescent="0.2">
      <c r="B10" s="220">
        <v>4</v>
      </c>
      <c r="C10" s="220" t="s">
        <v>310</v>
      </c>
      <c r="D10" s="228"/>
      <c r="E10" s="228"/>
      <c r="F10" s="228"/>
      <c r="G10" s="229" t="e">
        <f>'4. Sales - Cash at hand 0'!G11/1000</f>
        <v>#DIV/0!</v>
      </c>
      <c r="H10" s="229" t="e">
        <f>'4. Sales - Cash at hand 0'!H11/1000</f>
        <v>#DIV/0!</v>
      </c>
      <c r="I10" s="229" t="e">
        <f>'4. Sales - Cash at hand 0'!I11/1000</f>
        <v>#DIV/0!</v>
      </c>
      <c r="J10" s="229" t="e">
        <f>'4. Sales - Cash at hand 0'!J11/1000</f>
        <v>#DIV/0!</v>
      </c>
      <c r="K10" s="229" t="e">
        <f>'4. Sales - Cash at hand 0'!K11/1000</f>
        <v>#DIV/0!</v>
      </c>
      <c r="L10" s="229" t="e">
        <f>'4. Sales - Cash at hand 0'!L11/1000</f>
        <v>#DIV/0!</v>
      </c>
      <c r="N10" s="218"/>
      <c r="O10" s="218"/>
      <c r="P10" s="218"/>
      <c r="Q10" s="218"/>
      <c r="R10" s="218"/>
      <c r="S10" s="218"/>
      <c r="T10" s="218"/>
      <c r="U10" s="218"/>
      <c r="V10" s="218"/>
    </row>
    <row r="11" spans="2:22" x14ac:dyDescent="0.2">
      <c r="N11" s="218"/>
      <c r="O11" s="218"/>
      <c r="P11" s="218"/>
      <c r="Q11" s="218"/>
      <c r="R11" s="218"/>
      <c r="S11" s="218"/>
      <c r="T11" s="218"/>
      <c r="U11" s="218"/>
      <c r="V11" s="218"/>
    </row>
    <row r="12" spans="2:22" x14ac:dyDescent="0.2">
      <c r="N12" s="218"/>
      <c r="O12" s="218"/>
      <c r="P12" s="218"/>
      <c r="Q12" s="218"/>
      <c r="R12" s="218"/>
      <c r="S12" s="218"/>
      <c r="T12" s="218"/>
      <c r="U12" s="218"/>
      <c r="V12" s="218"/>
    </row>
    <row r="13" spans="2:22" x14ac:dyDescent="0.2">
      <c r="D13" s="217"/>
      <c r="E13" s="217"/>
      <c r="F13" s="217"/>
      <c r="G13" s="217"/>
      <c r="H13" s="217"/>
      <c r="I13" s="217"/>
      <c r="J13" s="217"/>
      <c r="K13" s="217"/>
      <c r="L13" s="217"/>
      <c r="N13" s="218"/>
      <c r="O13" s="218"/>
      <c r="P13" s="218"/>
      <c r="Q13" s="218"/>
      <c r="R13" s="218"/>
      <c r="S13" s="218"/>
      <c r="T13" s="218"/>
      <c r="U13" s="218"/>
      <c r="V13" s="218"/>
    </row>
    <row r="14" spans="2:22" x14ac:dyDescent="0.2">
      <c r="D14" s="217"/>
      <c r="E14" s="217"/>
      <c r="F14" s="217"/>
      <c r="G14" s="217"/>
      <c r="H14" s="217"/>
      <c r="I14" s="217"/>
      <c r="J14" s="217"/>
      <c r="K14" s="217"/>
      <c r="L14" s="217"/>
      <c r="N14" s="218"/>
      <c r="O14" s="218"/>
      <c r="P14" s="218"/>
      <c r="Q14" s="218"/>
      <c r="R14" s="218"/>
      <c r="S14" s="218"/>
      <c r="T14" s="218"/>
      <c r="U14" s="218"/>
      <c r="V14" s="218"/>
    </row>
    <row r="15" spans="2:22" x14ac:dyDescent="0.2">
      <c r="D15" s="217"/>
      <c r="E15" s="217"/>
      <c r="F15" s="217"/>
      <c r="G15" s="217"/>
      <c r="H15" s="217"/>
      <c r="I15" s="217"/>
      <c r="J15" s="217"/>
      <c r="K15" s="217"/>
      <c r="L15" s="217"/>
      <c r="N15" s="218"/>
      <c r="O15" s="218"/>
      <c r="P15" s="218"/>
      <c r="Q15" s="218"/>
      <c r="R15" s="218"/>
      <c r="S15" s="218"/>
      <c r="T15" s="218"/>
      <c r="U15" s="218"/>
      <c r="V15" s="218"/>
    </row>
    <row r="16" spans="2:22" x14ac:dyDescent="0.2">
      <c r="D16" s="217"/>
      <c r="E16" s="217"/>
      <c r="F16" s="217"/>
      <c r="G16" s="217"/>
      <c r="H16" s="217"/>
      <c r="I16" s="217"/>
      <c r="J16" s="217"/>
      <c r="K16" s="217"/>
      <c r="L16" s="217"/>
      <c r="N16" s="218"/>
      <c r="O16" s="218"/>
      <c r="P16" s="218"/>
      <c r="Q16" s="218"/>
      <c r="R16" s="218"/>
      <c r="S16" s="218"/>
      <c r="T16" s="218"/>
      <c r="U16" s="218"/>
      <c r="V16" s="218"/>
    </row>
    <row r="17" spans="2:24" x14ac:dyDescent="0.2">
      <c r="D17" s="217"/>
      <c r="E17" s="217"/>
      <c r="F17" s="217"/>
      <c r="G17" s="217"/>
      <c r="H17" s="217"/>
      <c r="I17" s="217"/>
      <c r="J17" s="217"/>
      <c r="K17" s="217"/>
      <c r="L17" s="217"/>
      <c r="N17" s="218"/>
      <c r="O17" s="218"/>
      <c r="P17" s="218"/>
      <c r="Q17" s="218"/>
      <c r="R17" s="218"/>
      <c r="S17" s="218"/>
      <c r="T17" s="218"/>
      <c r="U17" s="218"/>
      <c r="V17" s="218"/>
    </row>
    <row r="18" spans="2:24" x14ac:dyDescent="0.2">
      <c r="D18" s="217"/>
      <c r="E18" s="217"/>
      <c r="F18" s="217"/>
      <c r="G18" s="217"/>
      <c r="H18" s="217"/>
      <c r="I18" s="217"/>
      <c r="J18" s="217"/>
      <c r="K18" s="217"/>
      <c r="L18" s="217"/>
      <c r="N18" s="218"/>
      <c r="O18" s="218"/>
      <c r="P18" s="218"/>
      <c r="Q18" s="218"/>
      <c r="R18" s="218"/>
      <c r="S18" s="218"/>
      <c r="T18" s="218"/>
      <c r="U18" s="218"/>
      <c r="V18" s="218"/>
    </row>
    <row r="19" spans="2:24" x14ac:dyDescent="0.2">
      <c r="D19" s="217"/>
      <c r="E19" s="217"/>
      <c r="F19" s="217"/>
      <c r="G19" s="217"/>
      <c r="H19" s="217"/>
      <c r="I19" s="217"/>
      <c r="J19" s="217"/>
      <c r="K19" s="217"/>
      <c r="L19" s="217"/>
      <c r="N19" s="218"/>
      <c r="O19" s="218"/>
      <c r="P19" s="218"/>
      <c r="Q19" s="218"/>
      <c r="R19" s="218"/>
      <c r="S19" s="218"/>
      <c r="T19" s="218"/>
      <c r="U19" s="218"/>
      <c r="V19" s="218"/>
    </row>
    <row r="20" spans="2:24" x14ac:dyDescent="0.2">
      <c r="D20" s="217"/>
      <c r="E20" s="217"/>
      <c r="F20" s="217"/>
      <c r="G20" s="217"/>
      <c r="H20" s="217"/>
      <c r="I20" s="217"/>
      <c r="J20" s="217"/>
      <c r="K20" s="217"/>
      <c r="L20" s="217"/>
      <c r="N20" s="218"/>
      <c r="O20" s="218"/>
      <c r="P20" s="218"/>
      <c r="Q20" s="218"/>
      <c r="R20" s="218"/>
      <c r="S20" s="218"/>
      <c r="T20" s="218"/>
      <c r="U20" s="218"/>
      <c r="V20" s="218"/>
    </row>
    <row r="21" spans="2:24" x14ac:dyDescent="0.2">
      <c r="D21" s="217"/>
      <c r="E21" s="217"/>
      <c r="F21" s="217"/>
      <c r="G21" s="217"/>
      <c r="H21" s="217"/>
      <c r="I21" s="217"/>
      <c r="J21" s="217"/>
      <c r="K21" s="217"/>
      <c r="L21" s="217"/>
      <c r="N21" s="218"/>
      <c r="O21" s="218"/>
      <c r="P21" s="218"/>
      <c r="Q21" s="218"/>
      <c r="R21" s="218"/>
      <c r="S21" s="218"/>
      <c r="T21" s="218"/>
      <c r="U21" s="218"/>
      <c r="V21" s="218"/>
    </row>
    <row r="22" spans="2:24" x14ac:dyDescent="0.2">
      <c r="D22" s="217"/>
      <c r="E22" s="217"/>
      <c r="F22" s="217"/>
      <c r="G22" s="217"/>
      <c r="H22" s="217"/>
      <c r="I22" s="217"/>
      <c r="J22" s="217"/>
      <c r="K22" s="217"/>
      <c r="L22" s="217"/>
      <c r="N22" s="218"/>
      <c r="O22" s="218"/>
      <c r="P22" s="218"/>
      <c r="Q22" s="218"/>
      <c r="R22" s="218"/>
      <c r="S22" s="218"/>
      <c r="T22" s="218"/>
      <c r="U22" s="218"/>
      <c r="V22" s="218"/>
    </row>
    <row r="23" spans="2:24" x14ac:dyDescent="0.2">
      <c r="D23" s="217"/>
      <c r="E23" s="217"/>
      <c r="F23" s="217"/>
      <c r="G23" s="217"/>
      <c r="H23" s="217"/>
      <c r="I23" s="217"/>
      <c r="J23" s="217"/>
      <c r="K23" s="217"/>
      <c r="L23" s="217"/>
      <c r="N23" s="218"/>
      <c r="O23" s="218"/>
      <c r="P23" s="218"/>
      <c r="Q23" s="218"/>
      <c r="R23" s="218"/>
      <c r="S23" s="218"/>
      <c r="T23" s="218"/>
      <c r="U23" s="218"/>
      <c r="V23" s="218"/>
    </row>
    <row r="24" spans="2:24" x14ac:dyDescent="0.2">
      <c r="D24" s="217"/>
      <c r="E24" s="217"/>
      <c r="F24" s="217"/>
      <c r="G24" s="217"/>
      <c r="H24" s="217"/>
      <c r="I24" s="217"/>
      <c r="J24" s="217"/>
      <c r="K24" s="217"/>
      <c r="L24" s="217"/>
      <c r="N24" s="218"/>
      <c r="O24" s="218"/>
      <c r="P24" s="218"/>
      <c r="Q24" s="218"/>
      <c r="R24" s="218"/>
      <c r="S24" s="218"/>
      <c r="T24" s="218"/>
      <c r="U24" s="218"/>
      <c r="V24" s="218"/>
    </row>
    <row r="25" spans="2:24" x14ac:dyDescent="0.2">
      <c r="D25" s="217"/>
      <c r="E25" s="217"/>
      <c r="F25" s="217"/>
      <c r="G25" s="217"/>
      <c r="H25" s="217"/>
      <c r="I25" s="217"/>
      <c r="J25" s="217"/>
      <c r="K25" s="217"/>
      <c r="L25" s="217"/>
      <c r="N25" s="218"/>
      <c r="O25" s="218"/>
      <c r="P25" s="218"/>
      <c r="Q25" s="218"/>
      <c r="R25" s="218"/>
      <c r="S25" s="218"/>
      <c r="T25" s="218"/>
      <c r="U25" s="218"/>
      <c r="V25" s="218"/>
    </row>
    <row r="26" spans="2:24" x14ac:dyDescent="0.2">
      <c r="D26" s="217"/>
      <c r="E26" s="217"/>
      <c r="F26" s="217"/>
      <c r="G26" s="217"/>
      <c r="H26" s="217"/>
      <c r="I26" s="217"/>
      <c r="J26" s="217"/>
      <c r="K26" s="217"/>
      <c r="L26" s="217"/>
      <c r="N26" s="218"/>
      <c r="O26" s="218"/>
      <c r="P26" s="218"/>
      <c r="Q26" s="218"/>
      <c r="R26" s="218"/>
      <c r="S26" s="218"/>
      <c r="T26" s="218"/>
      <c r="U26" s="218"/>
      <c r="V26" s="218"/>
    </row>
    <row r="27" spans="2:24" x14ac:dyDescent="0.2">
      <c r="D27" s="217"/>
      <c r="E27" s="217"/>
      <c r="F27" s="217"/>
      <c r="G27" s="217"/>
      <c r="H27" s="217"/>
      <c r="I27" s="217"/>
      <c r="J27" s="217"/>
      <c r="K27" s="217"/>
      <c r="L27" s="217"/>
      <c r="N27" s="218"/>
      <c r="O27" s="218"/>
      <c r="P27" s="218"/>
      <c r="Q27" s="218"/>
      <c r="R27" s="218"/>
      <c r="S27" s="218"/>
      <c r="T27" s="218"/>
      <c r="U27" s="218"/>
      <c r="V27" s="218"/>
    </row>
    <row r="28" spans="2:24" x14ac:dyDescent="0.2">
      <c r="B28" s="230"/>
      <c r="C28" s="230"/>
      <c r="D28" s="231"/>
      <c r="E28" s="231"/>
      <c r="F28" s="231"/>
      <c r="G28" s="231"/>
      <c r="H28" s="231"/>
      <c r="I28" s="231"/>
      <c r="J28" s="231"/>
      <c r="K28" s="231"/>
      <c r="L28" s="231"/>
      <c r="M28" s="230"/>
      <c r="N28" s="232"/>
      <c r="O28" s="232"/>
      <c r="P28" s="232"/>
      <c r="Q28" s="232"/>
      <c r="R28" s="232"/>
      <c r="S28" s="232"/>
      <c r="T28" s="232"/>
      <c r="U28" s="232"/>
      <c r="V28" s="232"/>
      <c r="W28" s="230"/>
      <c r="X28" s="230"/>
    </row>
    <row r="29" spans="2:24" x14ac:dyDescent="0.2">
      <c r="D29" s="219"/>
      <c r="E29" s="219"/>
      <c r="F29" s="219"/>
      <c r="G29" s="217"/>
      <c r="H29" s="217"/>
      <c r="I29" s="217"/>
      <c r="J29" s="217"/>
      <c r="K29" s="217"/>
      <c r="L29" s="217"/>
      <c r="N29" s="218"/>
      <c r="O29" s="218"/>
      <c r="P29" s="218"/>
      <c r="Q29" s="218"/>
      <c r="R29" s="218"/>
      <c r="S29" s="218"/>
      <c r="T29" s="218"/>
      <c r="U29" s="218"/>
      <c r="V29" s="218"/>
    </row>
    <row r="30" spans="2:24" x14ac:dyDescent="0.2">
      <c r="B30" s="225"/>
      <c r="C30" s="101"/>
      <c r="D30" s="215">
        <v>2020</v>
      </c>
      <c r="E30" s="215">
        <v>2021</v>
      </c>
      <c r="F30" s="215">
        <v>2022</v>
      </c>
      <c r="G30" s="215">
        <v>2023</v>
      </c>
      <c r="H30" s="215">
        <v>2024</v>
      </c>
      <c r="I30" s="215">
        <v>2025</v>
      </c>
      <c r="J30" s="215">
        <v>2026</v>
      </c>
      <c r="K30" s="215">
        <v>2027</v>
      </c>
      <c r="L30" s="215">
        <v>2028</v>
      </c>
      <c r="N30" s="218"/>
      <c r="O30" s="218"/>
      <c r="P30" s="218"/>
      <c r="Q30" s="218"/>
      <c r="R30" s="218"/>
      <c r="S30" s="218"/>
      <c r="T30" s="218"/>
      <c r="U30" s="218"/>
      <c r="V30" s="218"/>
    </row>
    <row r="31" spans="2:24" x14ac:dyDescent="0.2">
      <c r="D31" s="219"/>
      <c r="E31" s="219"/>
      <c r="F31" s="219"/>
      <c r="G31" s="217"/>
      <c r="H31" s="217"/>
      <c r="I31" s="217"/>
      <c r="J31" s="217"/>
      <c r="K31" s="217"/>
      <c r="L31" s="217"/>
      <c r="N31" s="218"/>
      <c r="O31" s="218"/>
      <c r="P31" s="218"/>
      <c r="Q31" s="218"/>
      <c r="R31" s="218"/>
      <c r="S31" s="218"/>
      <c r="T31" s="218"/>
      <c r="U31" s="218"/>
      <c r="V31" s="218"/>
    </row>
    <row r="32" spans="2:24" x14ac:dyDescent="0.2">
      <c r="B32" s="216" t="s">
        <v>311</v>
      </c>
      <c r="C32" s="216"/>
      <c r="D32" s="219"/>
      <c r="E32" s="219"/>
      <c r="F32" s="219"/>
      <c r="G32" s="217"/>
      <c r="H32" s="217"/>
      <c r="I32" s="217"/>
      <c r="J32" s="217"/>
      <c r="K32" s="217"/>
      <c r="L32" s="217"/>
      <c r="N32" s="218"/>
      <c r="O32" s="218"/>
      <c r="P32" s="218"/>
      <c r="Q32" s="218"/>
      <c r="R32" s="218"/>
      <c r="S32" s="218"/>
      <c r="T32" s="218"/>
      <c r="U32" s="218"/>
      <c r="V32" s="218"/>
    </row>
    <row r="33" spans="2:22" x14ac:dyDescent="0.2">
      <c r="B33" s="216"/>
      <c r="C33" s="216"/>
      <c r="D33" s="219"/>
      <c r="E33" s="219"/>
      <c r="F33" s="219"/>
      <c r="G33" s="217"/>
      <c r="H33" s="217"/>
      <c r="I33" s="217"/>
      <c r="J33" s="217"/>
      <c r="K33" s="217"/>
      <c r="L33" s="217"/>
      <c r="N33" s="218"/>
      <c r="O33" s="218"/>
      <c r="P33" s="218"/>
      <c r="Q33" s="218"/>
      <c r="R33" s="218"/>
      <c r="S33" s="218"/>
      <c r="T33" s="218"/>
      <c r="U33" s="218"/>
      <c r="V33" s="218"/>
    </row>
    <row r="34" spans="2:22" x14ac:dyDescent="0.2">
      <c r="B34" s="214">
        <v>1</v>
      </c>
      <c r="C34" s="214" t="s">
        <v>291</v>
      </c>
      <c r="D34" s="221" t="e">
        <f>'Nefco Financials'!D167</f>
        <v>#DIV/0!</v>
      </c>
      <c r="E34" s="221" t="e">
        <f>'Nefco Financials'!E167</f>
        <v>#DIV/0!</v>
      </c>
      <c r="F34" s="221" t="e">
        <f>'Nefco Financials'!F167</f>
        <v>#DIV/0!</v>
      </c>
      <c r="G34" s="223" t="e">
        <f>'Nefco Financials'!H167</f>
        <v>#DIV/0!</v>
      </c>
      <c r="H34" s="223" t="e">
        <f>'Nefco Financials'!I167</f>
        <v>#DIV/0!</v>
      </c>
      <c r="I34" s="223" t="e">
        <f>'Nefco Financials'!J167</f>
        <v>#DIV/0!</v>
      </c>
      <c r="J34" s="223" t="e">
        <f>'Nefco Financials'!K167</f>
        <v>#DIV/0!</v>
      </c>
      <c r="K34" s="223" t="e">
        <f>'Nefco Financials'!L167</f>
        <v>#DIV/0!</v>
      </c>
      <c r="L34" s="223" t="e">
        <f>'Nefco Financials'!M167</f>
        <v>#DIV/0!</v>
      </c>
      <c r="N34" s="218"/>
      <c r="O34" s="218"/>
      <c r="P34" s="218"/>
      <c r="Q34" s="218"/>
      <c r="R34" s="218"/>
      <c r="S34" s="218"/>
      <c r="T34" s="218"/>
      <c r="U34" s="218"/>
      <c r="V34" s="218"/>
    </row>
    <row r="35" spans="2:22" x14ac:dyDescent="0.2">
      <c r="B35" s="220">
        <v>4</v>
      </c>
      <c r="C35" s="220" t="s">
        <v>312</v>
      </c>
      <c r="D35" s="228"/>
      <c r="E35" s="228"/>
      <c r="F35" s="228"/>
      <c r="G35" s="224" t="e">
        <f>'3. Sales - DSCR 1,0'!G10</f>
        <v>#DIV/0!</v>
      </c>
      <c r="H35" s="224" t="e">
        <f>'3. Sales - DSCR 1,0'!H10</f>
        <v>#DIV/0!</v>
      </c>
      <c r="I35" s="224" t="e">
        <f>'3. Sales - DSCR 1,0'!I10</f>
        <v>#DIV/0!</v>
      </c>
      <c r="J35" s="224" t="e">
        <f>'3. Sales - DSCR 1,0'!J10</f>
        <v>#DIV/0!</v>
      </c>
      <c r="K35" s="224" t="e">
        <f>'3. Sales - DSCR 1,0'!K10</f>
        <v>#DIV/0!</v>
      </c>
      <c r="L35" s="224" t="e">
        <f>'3. Sales - DSCR 1,0'!L10</f>
        <v>#DIV/0!</v>
      </c>
      <c r="N35" s="218"/>
      <c r="O35" s="218"/>
      <c r="P35" s="218"/>
      <c r="Q35" s="218"/>
      <c r="R35" s="218"/>
      <c r="S35" s="218"/>
      <c r="T35" s="218"/>
      <c r="U35" s="218"/>
      <c r="V35" s="218"/>
    </row>
    <row r="36" spans="2:22" x14ac:dyDescent="0.2">
      <c r="N36" s="218"/>
      <c r="O36" s="218"/>
      <c r="P36" s="218"/>
      <c r="Q36" s="218"/>
      <c r="R36" s="218"/>
      <c r="S36" s="218"/>
      <c r="T36" s="218"/>
      <c r="U36" s="218"/>
      <c r="V36" s="218"/>
    </row>
    <row r="37" spans="2:22" x14ac:dyDescent="0.2">
      <c r="N37" s="218"/>
      <c r="O37" s="218"/>
      <c r="P37" s="218"/>
      <c r="Q37" s="218"/>
      <c r="R37" s="218"/>
      <c r="S37" s="218"/>
      <c r="T37" s="218"/>
      <c r="U37" s="218"/>
      <c r="V37" s="218"/>
    </row>
    <row r="38" spans="2:22" x14ac:dyDescent="0.2">
      <c r="D38" s="223"/>
      <c r="E38" s="223"/>
      <c r="F38" s="223"/>
      <c r="G38" s="223"/>
      <c r="H38" s="223"/>
      <c r="I38" s="223"/>
      <c r="J38" s="223"/>
      <c r="K38" s="223"/>
      <c r="L38" s="223"/>
      <c r="N38" s="218"/>
      <c r="O38" s="218"/>
      <c r="P38" s="218"/>
      <c r="Q38" s="218"/>
      <c r="R38" s="218"/>
      <c r="S38" s="218"/>
      <c r="T38" s="218"/>
      <c r="U38" s="218"/>
      <c r="V38" s="218"/>
    </row>
    <row r="39" spans="2:22" x14ac:dyDescent="0.2">
      <c r="D39" s="223"/>
      <c r="E39" s="223"/>
      <c r="F39" s="223"/>
      <c r="G39" s="223"/>
      <c r="H39" s="223"/>
      <c r="I39" s="223"/>
      <c r="J39" s="223"/>
      <c r="K39" s="223"/>
      <c r="L39" s="223"/>
      <c r="N39" s="218"/>
      <c r="O39" s="218"/>
      <c r="P39" s="218"/>
      <c r="Q39" s="218"/>
      <c r="R39" s="218"/>
      <c r="S39" s="218"/>
      <c r="T39" s="218"/>
      <c r="U39" s="218"/>
      <c r="V39" s="218"/>
    </row>
    <row r="40" spans="2:22" x14ac:dyDescent="0.2">
      <c r="D40" s="223"/>
      <c r="E40" s="223"/>
      <c r="F40" s="223"/>
      <c r="G40" s="223"/>
      <c r="H40" s="223"/>
      <c r="I40" s="223"/>
      <c r="J40" s="223"/>
      <c r="K40" s="223"/>
      <c r="L40" s="223"/>
      <c r="N40" s="218"/>
      <c r="O40" s="218"/>
      <c r="P40" s="218"/>
      <c r="Q40" s="218"/>
      <c r="R40" s="218"/>
      <c r="S40" s="218"/>
      <c r="T40" s="218"/>
      <c r="U40" s="218"/>
      <c r="V40" s="218"/>
    </row>
    <row r="41" spans="2:22" x14ac:dyDescent="0.2">
      <c r="D41" s="223"/>
      <c r="E41" s="223"/>
      <c r="F41" s="223"/>
      <c r="G41" s="223"/>
      <c r="H41" s="223"/>
      <c r="I41" s="223"/>
      <c r="J41" s="223"/>
      <c r="K41" s="223"/>
      <c r="L41" s="223"/>
      <c r="N41" s="218"/>
      <c r="O41" s="218"/>
      <c r="P41" s="218"/>
      <c r="Q41" s="218"/>
      <c r="R41" s="218"/>
      <c r="S41" s="218"/>
      <c r="T41" s="218"/>
      <c r="U41" s="218"/>
      <c r="V41" s="218"/>
    </row>
    <row r="42" spans="2:22" x14ac:dyDescent="0.2">
      <c r="D42" s="223"/>
      <c r="E42" s="223"/>
      <c r="F42" s="223"/>
      <c r="G42" s="223"/>
      <c r="H42" s="223"/>
      <c r="I42" s="223"/>
      <c r="J42" s="223"/>
      <c r="K42" s="223"/>
      <c r="L42" s="223"/>
      <c r="N42" s="218"/>
      <c r="O42" s="218"/>
      <c r="P42" s="218"/>
      <c r="Q42" s="218"/>
      <c r="R42" s="218"/>
      <c r="S42" s="218"/>
      <c r="T42" s="218"/>
      <c r="U42" s="218"/>
      <c r="V42" s="218"/>
    </row>
    <row r="43" spans="2:22" x14ac:dyDescent="0.2">
      <c r="D43" s="223"/>
      <c r="E43" s="223"/>
      <c r="F43" s="223"/>
      <c r="G43" s="223"/>
      <c r="H43" s="223"/>
      <c r="I43" s="223"/>
      <c r="J43" s="223"/>
      <c r="K43" s="223"/>
      <c r="L43" s="223"/>
      <c r="N43" s="218"/>
      <c r="O43" s="218"/>
      <c r="P43" s="218"/>
      <c r="Q43" s="218"/>
      <c r="R43" s="218"/>
      <c r="S43" s="218"/>
      <c r="T43" s="218"/>
      <c r="U43" s="218"/>
      <c r="V43" s="218"/>
    </row>
    <row r="44" spans="2:22" x14ac:dyDescent="0.2">
      <c r="D44" s="223"/>
      <c r="E44" s="223"/>
      <c r="F44" s="223"/>
      <c r="G44" s="223"/>
      <c r="H44" s="223"/>
      <c r="I44" s="223"/>
      <c r="J44" s="223"/>
      <c r="K44" s="223"/>
      <c r="L44" s="223"/>
      <c r="N44" s="218"/>
      <c r="O44" s="218"/>
      <c r="P44" s="218"/>
      <c r="Q44" s="218"/>
      <c r="R44" s="218"/>
      <c r="S44" s="218"/>
      <c r="T44" s="218"/>
      <c r="U44" s="218"/>
      <c r="V44" s="218"/>
    </row>
    <row r="45" spans="2:22" x14ac:dyDescent="0.2">
      <c r="D45" s="223"/>
      <c r="E45" s="223"/>
      <c r="F45" s="223"/>
      <c r="G45" s="223"/>
      <c r="H45" s="223"/>
      <c r="I45" s="223"/>
      <c r="J45" s="223"/>
      <c r="K45" s="223"/>
      <c r="L45" s="223"/>
      <c r="N45" s="218"/>
      <c r="O45" s="218"/>
      <c r="P45" s="218"/>
      <c r="Q45" s="218"/>
      <c r="R45" s="218"/>
      <c r="S45" s="218"/>
      <c r="T45" s="218"/>
      <c r="U45" s="218"/>
      <c r="V45" s="218"/>
    </row>
    <row r="46" spans="2:22" x14ac:dyDescent="0.2">
      <c r="D46" s="223"/>
      <c r="E46" s="223"/>
      <c r="F46" s="223"/>
      <c r="G46" s="223"/>
      <c r="H46" s="223"/>
      <c r="I46" s="223"/>
      <c r="J46" s="223"/>
      <c r="K46" s="223"/>
      <c r="L46" s="223"/>
      <c r="N46" s="218"/>
      <c r="O46" s="218"/>
      <c r="P46" s="218"/>
      <c r="Q46" s="218"/>
      <c r="R46" s="218"/>
      <c r="S46" s="218"/>
      <c r="T46" s="218"/>
      <c r="U46" s="218"/>
      <c r="V46" s="218"/>
    </row>
    <row r="47" spans="2:22" x14ac:dyDescent="0.2">
      <c r="D47" s="223"/>
      <c r="E47" s="223"/>
      <c r="F47" s="223"/>
      <c r="G47" s="223"/>
      <c r="H47" s="223"/>
      <c r="I47" s="223"/>
      <c r="J47" s="223"/>
      <c r="K47" s="223"/>
      <c r="L47" s="223"/>
      <c r="N47" s="218"/>
      <c r="O47" s="218"/>
      <c r="P47" s="218"/>
      <c r="Q47" s="218"/>
      <c r="R47" s="218"/>
      <c r="S47" s="218"/>
      <c r="T47" s="218"/>
      <c r="U47" s="218"/>
      <c r="V47" s="218"/>
    </row>
    <row r="48" spans="2:22" x14ac:dyDescent="0.2">
      <c r="D48" s="223"/>
      <c r="E48" s="223"/>
      <c r="F48" s="223"/>
      <c r="G48" s="223"/>
      <c r="H48" s="223"/>
      <c r="I48" s="223"/>
      <c r="J48" s="223"/>
      <c r="K48" s="223"/>
      <c r="L48" s="223"/>
      <c r="N48" s="218"/>
      <c r="O48" s="218"/>
      <c r="P48" s="218"/>
      <c r="Q48" s="218"/>
      <c r="R48" s="218"/>
      <c r="S48" s="218"/>
      <c r="T48" s="218"/>
      <c r="U48" s="218"/>
      <c r="V48" s="218"/>
    </row>
    <row r="49" spans="2:24" x14ac:dyDescent="0.2">
      <c r="D49" s="223"/>
      <c r="E49" s="223"/>
      <c r="F49" s="223"/>
      <c r="G49" s="223"/>
      <c r="H49" s="223"/>
      <c r="I49" s="223"/>
      <c r="J49" s="223"/>
      <c r="K49" s="223"/>
      <c r="L49" s="223"/>
      <c r="N49" s="218"/>
      <c r="O49" s="218"/>
      <c r="P49" s="218"/>
      <c r="Q49" s="218"/>
      <c r="R49" s="218"/>
      <c r="S49" s="218"/>
      <c r="T49" s="218"/>
      <c r="U49" s="218"/>
      <c r="V49" s="218"/>
    </row>
    <row r="50" spans="2:24" x14ac:dyDescent="0.2">
      <c r="D50" s="223"/>
      <c r="E50" s="223"/>
      <c r="F50" s="223"/>
      <c r="G50" s="223"/>
      <c r="H50" s="223"/>
      <c r="I50" s="223"/>
      <c r="J50" s="223"/>
      <c r="K50" s="223"/>
      <c r="L50" s="223"/>
      <c r="N50" s="218"/>
      <c r="O50" s="218"/>
      <c r="P50" s="218"/>
      <c r="Q50" s="218"/>
      <c r="R50" s="218"/>
      <c r="S50" s="218"/>
      <c r="T50" s="218"/>
      <c r="U50" s="218"/>
      <c r="V50" s="218"/>
    </row>
    <row r="51" spans="2:24" x14ac:dyDescent="0.2">
      <c r="D51" s="223"/>
      <c r="E51" s="223"/>
      <c r="F51" s="223"/>
      <c r="G51" s="223"/>
      <c r="H51" s="223"/>
      <c r="I51" s="223"/>
      <c r="J51" s="223"/>
      <c r="K51" s="223"/>
      <c r="L51" s="223"/>
      <c r="N51" s="218"/>
      <c r="O51" s="218"/>
      <c r="P51" s="218"/>
      <c r="Q51" s="218"/>
      <c r="R51" s="218"/>
      <c r="S51" s="218"/>
      <c r="T51" s="218"/>
      <c r="U51" s="218"/>
      <c r="V51" s="218"/>
    </row>
    <row r="52" spans="2:24" x14ac:dyDescent="0.2">
      <c r="D52" s="223"/>
      <c r="E52" s="223"/>
      <c r="F52" s="223"/>
      <c r="G52" s="223"/>
      <c r="H52" s="223"/>
      <c r="I52" s="223"/>
      <c r="J52" s="223"/>
      <c r="K52" s="223"/>
      <c r="L52" s="223"/>
      <c r="N52" s="218"/>
      <c r="O52" s="218"/>
      <c r="P52" s="218"/>
      <c r="Q52" s="218"/>
      <c r="R52" s="218"/>
      <c r="S52" s="218"/>
      <c r="T52" s="218"/>
      <c r="U52" s="218"/>
      <c r="V52" s="218"/>
    </row>
    <row r="53" spans="2:24" x14ac:dyDescent="0.2">
      <c r="D53" s="223"/>
      <c r="E53" s="223"/>
      <c r="F53" s="223"/>
      <c r="G53" s="223"/>
      <c r="H53" s="223"/>
      <c r="I53" s="223"/>
      <c r="J53" s="223"/>
      <c r="K53" s="223"/>
      <c r="L53" s="223"/>
      <c r="N53" s="218"/>
      <c r="O53" s="218"/>
      <c r="P53" s="218"/>
      <c r="Q53" s="218"/>
      <c r="R53" s="218"/>
      <c r="S53" s="218"/>
      <c r="T53" s="218"/>
      <c r="U53" s="218"/>
      <c r="V53" s="218"/>
    </row>
    <row r="54" spans="2:24" x14ac:dyDescent="0.2">
      <c r="B54" s="230"/>
      <c r="C54" s="230"/>
      <c r="D54" s="231"/>
      <c r="E54" s="231"/>
      <c r="F54" s="231"/>
      <c r="G54" s="231"/>
      <c r="H54" s="231"/>
      <c r="I54" s="231"/>
      <c r="J54" s="231"/>
      <c r="K54" s="231"/>
      <c r="L54" s="231"/>
      <c r="M54" s="230"/>
      <c r="N54" s="232"/>
      <c r="O54" s="232"/>
      <c r="P54" s="232"/>
      <c r="Q54" s="232"/>
      <c r="R54" s="232"/>
      <c r="S54" s="232"/>
      <c r="T54" s="232"/>
      <c r="U54" s="232"/>
      <c r="V54" s="232"/>
      <c r="W54" s="230"/>
      <c r="X54" s="230"/>
    </row>
    <row r="55" spans="2:24" x14ac:dyDescent="0.2">
      <c r="D55" s="217"/>
      <c r="E55" s="217"/>
      <c r="F55" s="217"/>
      <c r="G55" s="217"/>
      <c r="H55" s="217"/>
      <c r="I55" s="217"/>
      <c r="J55" s="217"/>
      <c r="K55" s="217"/>
      <c r="L55" s="217"/>
      <c r="N55" s="218"/>
      <c r="O55" s="218"/>
      <c r="P55" s="218"/>
      <c r="Q55" s="218"/>
      <c r="R55" s="218"/>
      <c r="S55" s="218"/>
      <c r="T55" s="218"/>
      <c r="U55" s="218"/>
      <c r="V55" s="218"/>
    </row>
    <row r="56" spans="2:24" ht="15" x14ac:dyDescent="0.25">
      <c r="B56" s="235" t="s">
        <v>294</v>
      </c>
      <c r="C56" s="216"/>
      <c r="N56" s="218"/>
      <c r="O56" s="218"/>
      <c r="P56" s="218"/>
      <c r="Q56" s="218"/>
      <c r="R56" s="218"/>
      <c r="S56" s="218"/>
      <c r="T56" s="218"/>
      <c r="U56" s="218"/>
      <c r="V56" s="218"/>
    </row>
    <row r="57" spans="2:24" x14ac:dyDescent="0.2">
      <c r="N57" s="218"/>
      <c r="O57" s="218"/>
      <c r="P57" s="218"/>
      <c r="Q57" s="218"/>
      <c r="R57" s="218"/>
      <c r="S57" s="218"/>
      <c r="T57" s="218"/>
      <c r="U57" s="218"/>
      <c r="V57" s="218"/>
    </row>
    <row r="58" spans="2:24" x14ac:dyDescent="0.2">
      <c r="B58" s="225" t="s">
        <v>293</v>
      </c>
      <c r="C58" s="101"/>
      <c r="D58" s="215">
        <v>2020</v>
      </c>
      <c r="E58" s="215">
        <v>2021</v>
      </c>
      <c r="F58" s="215">
        <v>2022</v>
      </c>
      <c r="G58" s="215">
        <v>2023</v>
      </c>
      <c r="H58" s="215">
        <v>2024</v>
      </c>
      <c r="I58" s="215">
        <v>2025</v>
      </c>
      <c r="J58" s="215">
        <v>2026</v>
      </c>
      <c r="K58" s="215">
        <v>2027</v>
      </c>
      <c r="L58" s="215">
        <v>2028</v>
      </c>
      <c r="N58" s="218"/>
      <c r="O58" s="218"/>
      <c r="P58" s="218"/>
      <c r="Q58" s="218"/>
      <c r="R58" s="218"/>
      <c r="S58" s="218"/>
      <c r="T58" s="218"/>
      <c r="U58" s="218"/>
      <c r="V58" s="218"/>
    </row>
    <row r="59" spans="2:24" x14ac:dyDescent="0.2">
      <c r="D59" s="219"/>
      <c r="E59" s="219"/>
      <c r="F59" s="219"/>
      <c r="G59" s="217"/>
      <c r="H59" s="217"/>
      <c r="I59" s="217"/>
      <c r="J59" s="217"/>
      <c r="K59" s="217"/>
      <c r="L59" s="217"/>
      <c r="N59" s="218"/>
      <c r="O59" s="218"/>
      <c r="P59" s="218"/>
      <c r="Q59" s="218"/>
      <c r="R59" s="218"/>
      <c r="S59" s="218"/>
      <c r="T59" s="218"/>
      <c r="U59" s="218"/>
      <c r="V59" s="218"/>
    </row>
    <row r="60" spans="2:24" x14ac:dyDescent="0.2">
      <c r="B60" s="216" t="s">
        <v>292</v>
      </c>
      <c r="C60" s="216"/>
      <c r="D60" s="219"/>
      <c r="E60" s="219"/>
      <c r="F60" s="219"/>
      <c r="G60" s="217"/>
      <c r="H60" s="217"/>
      <c r="I60" s="217"/>
      <c r="J60" s="217"/>
      <c r="K60" s="217"/>
      <c r="L60" s="217"/>
      <c r="N60" s="218"/>
      <c r="O60" s="218"/>
      <c r="P60" s="218"/>
      <c r="Q60" s="218"/>
      <c r="R60" s="218"/>
      <c r="S60" s="218"/>
      <c r="T60" s="218"/>
      <c r="U60" s="218"/>
      <c r="V60" s="218"/>
    </row>
    <row r="61" spans="2:24" x14ac:dyDescent="0.2">
      <c r="D61" s="219"/>
      <c r="E61" s="219"/>
      <c r="F61" s="219"/>
      <c r="G61" s="217"/>
      <c r="H61" s="217"/>
      <c r="I61" s="217"/>
      <c r="J61" s="217"/>
      <c r="K61" s="217"/>
      <c r="L61" s="217"/>
      <c r="N61" s="218"/>
      <c r="O61" s="218"/>
      <c r="P61" s="218"/>
      <c r="Q61" s="218"/>
      <c r="R61" s="218"/>
      <c r="S61" s="218"/>
      <c r="T61" s="218"/>
      <c r="U61" s="218"/>
      <c r="V61" s="218"/>
    </row>
    <row r="62" spans="2:24" x14ac:dyDescent="0.2">
      <c r="B62" s="214">
        <v>1</v>
      </c>
      <c r="C62" s="214" t="s">
        <v>291</v>
      </c>
      <c r="D62" s="226">
        <f t="shared" ref="D62:L62" si="0">D9</f>
        <v>0</v>
      </c>
      <c r="E62" s="226">
        <f t="shared" si="0"/>
        <v>0</v>
      </c>
      <c r="F62" s="226">
        <f t="shared" si="0"/>
        <v>0</v>
      </c>
      <c r="G62" s="227">
        <f t="shared" si="0"/>
        <v>0</v>
      </c>
      <c r="H62" s="227">
        <f t="shared" si="0"/>
        <v>0</v>
      </c>
      <c r="I62" s="227">
        <f t="shared" si="0"/>
        <v>0</v>
      </c>
      <c r="J62" s="227">
        <f t="shared" si="0"/>
        <v>0</v>
      </c>
      <c r="K62" s="227">
        <f t="shared" si="0"/>
        <v>0</v>
      </c>
      <c r="L62" s="227">
        <f t="shared" si="0"/>
        <v>0</v>
      </c>
      <c r="N62" s="218"/>
      <c r="O62" s="218"/>
      <c r="P62" s="218"/>
      <c r="Q62" s="218"/>
      <c r="R62" s="218"/>
      <c r="S62" s="218"/>
      <c r="T62" s="218"/>
      <c r="U62" s="218"/>
      <c r="V62" s="218"/>
    </row>
    <row r="63" spans="2:24" x14ac:dyDescent="0.2">
      <c r="B63" s="220">
        <v>2</v>
      </c>
      <c r="C63" s="220" t="s">
        <v>313</v>
      </c>
      <c r="D63" s="228"/>
      <c r="E63" s="228"/>
      <c r="F63" s="228"/>
      <c r="G63" s="229" t="e">
        <f>'4. COGS - Cash at hand 0'!G11/1000</f>
        <v>#DIV/0!</v>
      </c>
      <c r="H63" s="229" t="e">
        <f>'4. COGS - Cash at hand 0'!H11/1000</f>
        <v>#DIV/0!</v>
      </c>
      <c r="I63" s="229" t="e">
        <f>'4. COGS - Cash at hand 0'!I11/1000</f>
        <v>#DIV/0!</v>
      </c>
      <c r="J63" s="229" t="e">
        <f>'4. COGS - Cash at hand 0'!J11/1000</f>
        <v>#DIV/0!</v>
      </c>
      <c r="K63" s="229" t="e">
        <f>'4. COGS - Cash at hand 0'!K11/1000</f>
        <v>#DIV/0!</v>
      </c>
      <c r="L63" s="229" t="e">
        <f>'4. COGS - Cash at hand 0'!L11/1000</f>
        <v>#DIV/0!</v>
      </c>
      <c r="N63" s="218"/>
      <c r="O63" s="218"/>
      <c r="P63" s="218"/>
      <c r="Q63" s="218"/>
      <c r="R63" s="218"/>
      <c r="S63" s="218"/>
      <c r="T63" s="218"/>
      <c r="U63" s="218"/>
      <c r="V63" s="218"/>
    </row>
    <row r="64" spans="2:24" x14ac:dyDescent="0.2">
      <c r="D64" s="226"/>
      <c r="E64" s="226"/>
      <c r="F64" s="226"/>
      <c r="N64" s="218"/>
      <c r="O64" s="218"/>
      <c r="P64" s="218"/>
      <c r="Q64" s="218"/>
      <c r="R64" s="218"/>
      <c r="S64" s="218"/>
      <c r="T64" s="218"/>
      <c r="U64" s="218"/>
      <c r="V64" s="218"/>
    </row>
    <row r="65" spans="4:22" x14ac:dyDescent="0.2">
      <c r="D65" s="226"/>
      <c r="E65" s="226"/>
      <c r="F65" s="226"/>
      <c r="N65" s="218"/>
      <c r="O65" s="218"/>
      <c r="P65" s="218"/>
      <c r="Q65" s="218"/>
      <c r="R65" s="218"/>
      <c r="S65" s="218"/>
      <c r="T65" s="218"/>
      <c r="U65" s="218"/>
      <c r="V65" s="218"/>
    </row>
    <row r="66" spans="4:22" x14ac:dyDescent="0.2">
      <c r="D66" s="226"/>
      <c r="E66" s="226"/>
      <c r="F66" s="226"/>
      <c r="G66" s="227"/>
      <c r="H66" s="227"/>
      <c r="I66" s="227"/>
      <c r="J66" s="227"/>
      <c r="K66" s="227"/>
      <c r="L66" s="227"/>
      <c r="N66" s="218"/>
      <c r="O66" s="218"/>
      <c r="P66" s="218"/>
      <c r="Q66" s="218"/>
      <c r="R66" s="218"/>
      <c r="S66" s="218"/>
      <c r="T66" s="218"/>
      <c r="U66" s="218"/>
      <c r="V66" s="218"/>
    </row>
    <row r="67" spans="4:22" x14ac:dyDescent="0.2">
      <c r="D67" s="226"/>
      <c r="E67" s="226"/>
      <c r="F67" s="226"/>
      <c r="G67" s="227"/>
      <c r="H67" s="227"/>
      <c r="I67" s="227"/>
      <c r="J67" s="227"/>
      <c r="K67" s="227"/>
      <c r="L67" s="227"/>
      <c r="N67" s="218"/>
      <c r="O67" s="218"/>
      <c r="P67" s="218"/>
      <c r="Q67" s="218"/>
      <c r="R67" s="218"/>
      <c r="S67" s="218"/>
      <c r="T67" s="218"/>
      <c r="U67" s="218"/>
      <c r="V67" s="218"/>
    </row>
    <row r="68" spans="4:22" x14ac:dyDescent="0.2">
      <c r="D68" s="226"/>
      <c r="E68" s="226"/>
      <c r="F68" s="226"/>
      <c r="G68" s="227"/>
      <c r="H68" s="227"/>
      <c r="I68" s="227"/>
      <c r="J68" s="227"/>
      <c r="K68" s="227"/>
      <c r="L68" s="227"/>
      <c r="N68" s="218"/>
      <c r="O68" s="218"/>
      <c r="P68" s="218"/>
      <c r="Q68" s="218"/>
      <c r="R68" s="218"/>
      <c r="S68" s="218"/>
      <c r="T68" s="218"/>
      <c r="U68" s="218"/>
      <c r="V68" s="218"/>
    </row>
    <row r="69" spans="4:22" x14ac:dyDescent="0.2">
      <c r="D69" s="226"/>
      <c r="E69" s="226"/>
      <c r="F69" s="226"/>
      <c r="G69" s="227"/>
      <c r="H69" s="227"/>
      <c r="I69" s="227"/>
      <c r="J69" s="227"/>
      <c r="K69" s="227"/>
      <c r="L69" s="227"/>
      <c r="N69" s="218"/>
      <c r="O69" s="218"/>
      <c r="P69" s="218"/>
      <c r="Q69" s="218"/>
      <c r="R69" s="218"/>
      <c r="S69" s="218"/>
      <c r="T69" s="218"/>
      <c r="U69" s="218"/>
      <c r="V69" s="218"/>
    </row>
    <row r="70" spans="4:22" x14ac:dyDescent="0.2">
      <c r="D70" s="226"/>
      <c r="E70" s="226"/>
      <c r="F70" s="226"/>
      <c r="G70" s="227"/>
      <c r="H70" s="227"/>
      <c r="I70" s="227"/>
      <c r="J70" s="227"/>
      <c r="K70" s="227"/>
      <c r="L70" s="227"/>
      <c r="N70" s="218"/>
      <c r="O70" s="218"/>
      <c r="P70" s="218"/>
      <c r="Q70" s="218"/>
      <c r="R70" s="218"/>
      <c r="S70" s="218"/>
      <c r="T70" s="218"/>
      <c r="U70" s="218"/>
      <c r="V70" s="218"/>
    </row>
    <row r="71" spans="4:22" x14ac:dyDescent="0.2">
      <c r="D71" s="226"/>
      <c r="E71" s="226"/>
      <c r="F71" s="226"/>
      <c r="G71" s="227"/>
      <c r="H71" s="227"/>
      <c r="I71" s="227"/>
      <c r="J71" s="227"/>
      <c r="K71" s="227"/>
      <c r="L71" s="227"/>
      <c r="N71" s="218"/>
      <c r="O71" s="218"/>
      <c r="P71" s="218"/>
      <c r="Q71" s="218"/>
      <c r="R71" s="218"/>
      <c r="S71" s="218"/>
      <c r="T71" s="218"/>
      <c r="U71" s="218"/>
      <c r="V71" s="218"/>
    </row>
    <row r="72" spans="4:22" x14ac:dyDescent="0.2">
      <c r="D72" s="226"/>
      <c r="E72" s="226"/>
      <c r="F72" s="226"/>
      <c r="G72" s="227"/>
      <c r="H72" s="227"/>
      <c r="I72" s="227"/>
      <c r="J72" s="227"/>
      <c r="K72" s="227"/>
      <c r="L72" s="227"/>
      <c r="N72" s="218"/>
      <c r="O72" s="218"/>
      <c r="P72" s="218"/>
      <c r="Q72" s="218"/>
      <c r="R72" s="218"/>
      <c r="S72" s="218"/>
      <c r="T72" s="218"/>
      <c r="U72" s="218"/>
      <c r="V72" s="218"/>
    </row>
    <row r="73" spans="4:22" x14ac:dyDescent="0.2">
      <c r="D73" s="226"/>
      <c r="E73" s="226"/>
      <c r="F73" s="226"/>
      <c r="G73" s="227"/>
      <c r="H73" s="227"/>
      <c r="I73" s="227"/>
      <c r="J73" s="227"/>
      <c r="K73" s="227"/>
      <c r="L73" s="227"/>
      <c r="N73" s="218"/>
      <c r="O73" s="218"/>
      <c r="P73" s="218"/>
      <c r="Q73" s="218"/>
      <c r="R73" s="218"/>
      <c r="S73" s="218"/>
      <c r="T73" s="218"/>
      <c r="U73" s="218"/>
      <c r="V73" s="218"/>
    </row>
    <row r="74" spans="4:22" x14ac:dyDescent="0.2">
      <c r="D74" s="226"/>
      <c r="E74" s="226"/>
      <c r="F74" s="226"/>
      <c r="G74" s="227"/>
      <c r="H74" s="227"/>
      <c r="I74" s="227"/>
      <c r="J74" s="227"/>
      <c r="K74" s="227"/>
      <c r="L74" s="227"/>
      <c r="N74" s="218"/>
      <c r="O74" s="218"/>
      <c r="P74" s="218"/>
      <c r="Q74" s="218"/>
      <c r="R74" s="218"/>
      <c r="S74" s="218"/>
      <c r="T74" s="218"/>
      <c r="U74" s="218"/>
      <c r="V74" s="218"/>
    </row>
    <row r="75" spans="4:22" x14ac:dyDescent="0.2">
      <c r="D75" s="226"/>
      <c r="E75" s="226"/>
      <c r="F75" s="226"/>
      <c r="G75" s="227"/>
      <c r="H75" s="227"/>
      <c r="I75" s="227"/>
      <c r="J75" s="227"/>
      <c r="K75" s="227"/>
      <c r="L75" s="227"/>
      <c r="N75" s="218"/>
      <c r="O75" s="218"/>
      <c r="P75" s="218"/>
      <c r="Q75" s="218"/>
      <c r="R75" s="218"/>
      <c r="S75" s="218"/>
      <c r="T75" s="218"/>
      <c r="U75" s="218"/>
      <c r="V75" s="218"/>
    </row>
    <row r="76" spans="4:22" x14ac:dyDescent="0.2">
      <c r="D76" s="226"/>
      <c r="E76" s="226"/>
      <c r="F76" s="226"/>
      <c r="G76" s="227"/>
      <c r="H76" s="227"/>
      <c r="I76" s="227"/>
      <c r="J76" s="227"/>
      <c r="K76" s="227"/>
      <c r="L76" s="227"/>
      <c r="N76" s="218"/>
      <c r="O76" s="218"/>
      <c r="P76" s="218"/>
      <c r="Q76" s="218"/>
      <c r="R76" s="218"/>
      <c r="S76" s="218"/>
      <c r="T76" s="218"/>
      <c r="U76" s="218"/>
      <c r="V76" s="218"/>
    </row>
    <row r="77" spans="4:22" x14ac:dyDescent="0.2">
      <c r="D77" s="226"/>
      <c r="E77" s="226"/>
      <c r="F77" s="226"/>
      <c r="G77" s="227"/>
      <c r="H77" s="227"/>
      <c r="I77" s="227"/>
      <c r="J77" s="227"/>
      <c r="K77" s="227"/>
      <c r="L77" s="227"/>
      <c r="N77" s="218"/>
      <c r="O77" s="218"/>
      <c r="P77" s="218"/>
      <c r="Q77" s="218"/>
      <c r="R77" s="218"/>
      <c r="S77" s="218"/>
      <c r="T77" s="218"/>
      <c r="U77" s="218"/>
      <c r="V77" s="218"/>
    </row>
    <row r="78" spans="4:22" x14ac:dyDescent="0.2">
      <c r="D78" s="226"/>
      <c r="E78" s="226"/>
      <c r="F78" s="226"/>
      <c r="G78" s="227"/>
      <c r="H78" s="227"/>
      <c r="I78" s="227"/>
      <c r="J78" s="227"/>
      <c r="K78" s="227"/>
      <c r="L78" s="227"/>
      <c r="N78" s="218"/>
      <c r="O78" s="218"/>
      <c r="P78" s="218"/>
      <c r="Q78" s="218"/>
      <c r="R78" s="218"/>
      <c r="S78" s="218"/>
      <c r="T78" s="218"/>
      <c r="U78" s="218"/>
      <c r="V78" s="218"/>
    </row>
    <row r="79" spans="4:22" x14ac:dyDescent="0.2">
      <c r="D79" s="226"/>
      <c r="E79" s="226"/>
      <c r="F79" s="226"/>
      <c r="G79" s="227"/>
      <c r="H79" s="227"/>
      <c r="I79" s="227"/>
      <c r="J79" s="227"/>
      <c r="K79" s="227"/>
      <c r="L79" s="227"/>
      <c r="N79" s="218"/>
      <c r="O79" s="218"/>
      <c r="P79" s="218"/>
      <c r="Q79" s="218"/>
      <c r="R79" s="218"/>
      <c r="S79" s="218"/>
      <c r="T79" s="218"/>
      <c r="U79" s="218"/>
      <c r="V79" s="218"/>
    </row>
    <row r="80" spans="4:22" x14ac:dyDescent="0.2">
      <c r="D80" s="226"/>
      <c r="E80" s="226"/>
      <c r="F80" s="226"/>
      <c r="G80" s="227"/>
      <c r="H80" s="227"/>
      <c r="I80" s="227"/>
      <c r="J80" s="227"/>
      <c r="K80" s="227"/>
      <c r="L80" s="227"/>
      <c r="N80" s="218"/>
      <c r="O80" s="218"/>
      <c r="P80" s="218"/>
      <c r="Q80" s="218"/>
      <c r="R80" s="218"/>
      <c r="S80" s="218"/>
      <c r="T80" s="218"/>
      <c r="U80" s="218"/>
      <c r="V80" s="218"/>
    </row>
    <row r="81" spans="2:24" x14ac:dyDescent="0.2">
      <c r="B81" s="230"/>
      <c r="C81" s="230"/>
      <c r="D81" s="233"/>
      <c r="E81" s="233"/>
      <c r="F81" s="233"/>
      <c r="G81" s="234"/>
      <c r="H81" s="234"/>
      <c r="I81" s="234"/>
      <c r="J81" s="234"/>
      <c r="K81" s="234"/>
      <c r="L81" s="234"/>
      <c r="M81" s="230"/>
      <c r="N81" s="232"/>
      <c r="O81" s="232"/>
      <c r="P81" s="232"/>
      <c r="Q81" s="232"/>
      <c r="R81" s="232"/>
      <c r="S81" s="232"/>
      <c r="T81" s="232"/>
      <c r="U81" s="232"/>
      <c r="V81" s="232"/>
      <c r="W81" s="230"/>
      <c r="X81" s="230"/>
    </row>
    <row r="82" spans="2:24" x14ac:dyDescent="0.2">
      <c r="D82" s="219"/>
      <c r="E82" s="219"/>
      <c r="F82" s="219"/>
      <c r="G82" s="217"/>
      <c r="H82" s="217"/>
      <c r="I82" s="217"/>
      <c r="J82" s="217"/>
      <c r="K82" s="217"/>
      <c r="L82" s="217"/>
      <c r="N82" s="218"/>
      <c r="O82" s="218"/>
      <c r="P82" s="218"/>
      <c r="Q82" s="218"/>
      <c r="R82" s="218"/>
      <c r="S82" s="218"/>
      <c r="T82" s="218"/>
      <c r="U82" s="218"/>
      <c r="V82" s="218"/>
    </row>
    <row r="83" spans="2:24" x14ac:dyDescent="0.2">
      <c r="B83" s="225"/>
      <c r="C83" s="101"/>
      <c r="D83" s="215">
        <v>2020</v>
      </c>
      <c r="E83" s="215">
        <v>2021</v>
      </c>
      <c r="F83" s="215">
        <v>2022</v>
      </c>
      <c r="G83" s="215">
        <v>2023</v>
      </c>
      <c r="H83" s="215">
        <v>2024</v>
      </c>
      <c r="I83" s="215">
        <v>2025</v>
      </c>
      <c r="J83" s="215">
        <v>2026</v>
      </c>
      <c r="K83" s="215">
        <v>2027</v>
      </c>
      <c r="L83" s="215">
        <v>2028</v>
      </c>
      <c r="N83" s="218"/>
      <c r="O83" s="218"/>
      <c r="P83" s="218"/>
      <c r="Q83" s="218"/>
      <c r="R83" s="218"/>
      <c r="S83" s="218"/>
      <c r="T83" s="218"/>
      <c r="U83" s="218"/>
      <c r="V83" s="218"/>
    </row>
    <row r="84" spans="2:24" x14ac:dyDescent="0.2">
      <c r="D84" s="219"/>
      <c r="E84" s="219"/>
      <c r="F84" s="219"/>
      <c r="G84" s="217"/>
      <c r="H84" s="217"/>
      <c r="I84" s="217"/>
      <c r="J84" s="217"/>
      <c r="K84" s="217"/>
      <c r="L84" s="217"/>
      <c r="N84" s="218"/>
      <c r="O84" s="218"/>
      <c r="P84" s="218"/>
      <c r="Q84" s="218"/>
      <c r="R84" s="218"/>
      <c r="S84" s="218"/>
      <c r="T84" s="218"/>
      <c r="U84" s="218"/>
      <c r="V84" s="218"/>
    </row>
    <row r="85" spans="2:24" x14ac:dyDescent="0.2">
      <c r="B85" s="216" t="s">
        <v>311</v>
      </c>
      <c r="C85" s="216"/>
      <c r="D85" s="219"/>
      <c r="E85" s="219"/>
      <c r="F85" s="219"/>
      <c r="G85" s="217"/>
      <c r="H85" s="217"/>
      <c r="I85" s="217"/>
      <c r="J85" s="217"/>
      <c r="K85" s="217"/>
      <c r="L85" s="217"/>
      <c r="N85" s="218"/>
      <c r="O85" s="218"/>
      <c r="P85" s="218"/>
      <c r="Q85" s="218"/>
      <c r="R85" s="218"/>
      <c r="S85" s="218"/>
      <c r="T85" s="218"/>
      <c r="U85" s="218"/>
      <c r="V85" s="218"/>
    </row>
    <row r="86" spans="2:24" x14ac:dyDescent="0.2">
      <c r="B86" s="216"/>
      <c r="C86" s="216"/>
      <c r="D86" s="219"/>
      <c r="E86" s="219"/>
      <c r="F86" s="219"/>
      <c r="G86" s="217"/>
      <c r="H86" s="217"/>
      <c r="I86" s="217"/>
      <c r="J86" s="217"/>
      <c r="K86" s="217"/>
      <c r="L86" s="217"/>
      <c r="N86" s="218"/>
      <c r="O86" s="218"/>
      <c r="P86" s="218"/>
      <c r="Q86" s="218"/>
      <c r="R86" s="218"/>
      <c r="S86" s="218"/>
      <c r="T86" s="218"/>
      <c r="U86" s="218"/>
      <c r="V86" s="218"/>
    </row>
    <row r="87" spans="2:24" x14ac:dyDescent="0.2">
      <c r="B87" s="214">
        <v>1</v>
      </c>
      <c r="C87" s="214" t="s">
        <v>291</v>
      </c>
      <c r="D87" s="221" t="e">
        <f>D34</f>
        <v>#DIV/0!</v>
      </c>
      <c r="E87" s="221" t="e">
        <f t="shared" ref="E87:F87" si="1">E34</f>
        <v>#DIV/0!</v>
      </c>
      <c r="F87" s="221" t="e">
        <f t="shared" si="1"/>
        <v>#DIV/0!</v>
      </c>
      <c r="G87" s="223" t="e">
        <f>G34</f>
        <v>#DIV/0!</v>
      </c>
      <c r="H87" s="223" t="e">
        <f t="shared" ref="H87:L87" si="2">H34</f>
        <v>#DIV/0!</v>
      </c>
      <c r="I87" s="223" t="e">
        <f t="shared" si="2"/>
        <v>#DIV/0!</v>
      </c>
      <c r="J87" s="223" t="e">
        <f t="shared" si="2"/>
        <v>#DIV/0!</v>
      </c>
      <c r="K87" s="223" t="e">
        <f t="shared" si="2"/>
        <v>#DIV/0!</v>
      </c>
      <c r="L87" s="223" t="e">
        <f t="shared" si="2"/>
        <v>#DIV/0!</v>
      </c>
      <c r="N87" s="218"/>
      <c r="O87" s="218"/>
      <c r="P87" s="218"/>
      <c r="Q87" s="218"/>
      <c r="R87" s="218"/>
      <c r="S87" s="218"/>
      <c r="T87" s="218"/>
      <c r="U87" s="218"/>
      <c r="V87" s="218"/>
    </row>
    <row r="88" spans="2:24" x14ac:dyDescent="0.2">
      <c r="B88" s="220">
        <v>2</v>
      </c>
      <c r="C88" s="220" t="s">
        <v>314</v>
      </c>
      <c r="D88" s="222"/>
      <c r="E88" s="222"/>
      <c r="F88" s="222"/>
      <c r="G88" s="224" t="e">
        <f>'1. COGS - DSCR 1,0'!G10</f>
        <v>#DIV/0!</v>
      </c>
      <c r="H88" s="224" t="e">
        <f>'1. COGS - DSCR 1,0'!H10</f>
        <v>#DIV/0!</v>
      </c>
      <c r="I88" s="224" t="e">
        <f>'1. COGS - DSCR 1,0'!I10</f>
        <v>#DIV/0!</v>
      </c>
      <c r="J88" s="224" t="e">
        <f>'1. COGS - DSCR 1,0'!J10</f>
        <v>#DIV/0!</v>
      </c>
      <c r="K88" s="224" t="e">
        <f>'1. COGS - DSCR 1,0'!K10</f>
        <v>#DIV/0!</v>
      </c>
      <c r="L88" s="224" t="e">
        <f>'1. COGS - DSCR 1,0'!L10</f>
        <v>#DIV/0!</v>
      </c>
      <c r="N88" s="218"/>
      <c r="O88" s="218"/>
      <c r="P88" s="218"/>
      <c r="Q88" s="218"/>
      <c r="R88" s="218"/>
      <c r="S88" s="218"/>
      <c r="T88" s="218"/>
      <c r="U88" s="218"/>
      <c r="V88" s="218"/>
    </row>
    <row r="89" spans="2:24" x14ac:dyDescent="0.2">
      <c r="N89" s="218"/>
      <c r="O89" s="218"/>
      <c r="P89" s="218"/>
      <c r="Q89" s="218"/>
      <c r="R89" s="218"/>
      <c r="S89" s="218"/>
      <c r="T89" s="218"/>
      <c r="U89" s="218"/>
      <c r="V89" s="218"/>
    </row>
    <row r="90" spans="2:24" x14ac:dyDescent="0.2">
      <c r="N90" s="218"/>
      <c r="O90" s="218"/>
      <c r="P90" s="218"/>
      <c r="Q90" s="218"/>
      <c r="R90" s="218"/>
      <c r="S90" s="218"/>
      <c r="T90" s="218"/>
      <c r="U90" s="218"/>
      <c r="V90" s="218"/>
    </row>
    <row r="91" spans="2:24" x14ac:dyDescent="0.2">
      <c r="N91" s="218"/>
      <c r="O91" s="218"/>
      <c r="P91" s="218"/>
      <c r="Q91" s="218"/>
      <c r="R91" s="218"/>
      <c r="S91" s="218"/>
      <c r="T91" s="218"/>
      <c r="U91" s="218"/>
      <c r="V91" s="218"/>
    </row>
    <row r="92" spans="2:24" x14ac:dyDescent="0.2">
      <c r="D92" s="217"/>
      <c r="E92" s="217"/>
      <c r="F92" s="217"/>
      <c r="G92" s="217"/>
      <c r="H92" s="217"/>
      <c r="I92" s="217"/>
      <c r="J92" s="217"/>
      <c r="K92" s="217"/>
      <c r="L92" s="217"/>
      <c r="N92" s="218"/>
      <c r="O92" s="218"/>
      <c r="P92" s="218"/>
      <c r="Q92" s="218"/>
      <c r="R92" s="218"/>
      <c r="S92" s="218"/>
      <c r="T92" s="218"/>
      <c r="U92" s="218"/>
      <c r="V92" s="218"/>
    </row>
    <row r="93" spans="2:24" x14ac:dyDescent="0.2">
      <c r="D93" s="217"/>
      <c r="E93" s="217"/>
      <c r="F93" s="217"/>
      <c r="G93" s="217"/>
      <c r="H93" s="217"/>
      <c r="I93" s="217"/>
      <c r="J93" s="217"/>
      <c r="K93" s="217"/>
      <c r="L93" s="217"/>
      <c r="N93" s="218"/>
      <c r="O93" s="218"/>
      <c r="P93" s="218"/>
      <c r="Q93" s="218"/>
      <c r="R93" s="218"/>
      <c r="S93" s="218"/>
      <c r="T93" s="218"/>
      <c r="U93" s="218"/>
      <c r="V93" s="218"/>
    </row>
    <row r="94" spans="2:24" x14ac:dyDescent="0.2">
      <c r="D94" s="217"/>
      <c r="E94" s="217"/>
      <c r="F94" s="217"/>
      <c r="G94" s="217"/>
      <c r="H94" s="217"/>
      <c r="I94" s="217"/>
      <c r="J94" s="217"/>
      <c r="K94" s="217"/>
      <c r="L94" s="217"/>
      <c r="N94" s="218"/>
      <c r="O94" s="218"/>
      <c r="P94" s="218"/>
      <c r="Q94" s="218"/>
      <c r="R94" s="218"/>
      <c r="S94" s="218"/>
      <c r="T94" s="218"/>
      <c r="U94" s="218"/>
      <c r="V94" s="218"/>
    </row>
    <row r="95" spans="2:24" x14ac:dyDescent="0.2">
      <c r="D95" s="217"/>
      <c r="E95" s="217"/>
      <c r="F95" s="217"/>
      <c r="G95" s="217"/>
      <c r="H95" s="217"/>
      <c r="I95" s="217"/>
      <c r="J95" s="217"/>
      <c r="K95" s="217"/>
      <c r="L95" s="217"/>
      <c r="N95" s="218"/>
      <c r="O95" s="218"/>
      <c r="P95" s="218"/>
      <c r="Q95" s="218"/>
      <c r="R95" s="218"/>
      <c r="S95" s="218"/>
      <c r="T95" s="218"/>
      <c r="U95" s="218"/>
      <c r="V95" s="218"/>
    </row>
    <row r="96" spans="2:24" x14ac:dyDescent="0.2">
      <c r="N96" s="218"/>
      <c r="O96" s="218"/>
      <c r="P96" s="218"/>
      <c r="Q96" s="218"/>
      <c r="R96" s="218"/>
      <c r="S96" s="218"/>
      <c r="T96" s="218"/>
      <c r="U96" s="218"/>
      <c r="V96" s="218"/>
    </row>
    <row r="97" spans="2:24" x14ac:dyDescent="0.2">
      <c r="N97" s="218"/>
      <c r="O97" s="218"/>
      <c r="P97" s="218"/>
      <c r="Q97" s="218"/>
      <c r="R97" s="218"/>
      <c r="S97" s="218"/>
      <c r="T97" s="218"/>
      <c r="U97" s="218"/>
      <c r="V97" s="218"/>
    </row>
    <row r="98" spans="2:24" x14ac:dyDescent="0.2">
      <c r="N98" s="218"/>
      <c r="O98" s="218"/>
      <c r="P98" s="218"/>
      <c r="Q98" s="218"/>
      <c r="R98" s="218"/>
      <c r="S98" s="218"/>
      <c r="T98" s="218"/>
      <c r="U98" s="218"/>
      <c r="V98" s="218"/>
    </row>
    <row r="99" spans="2:24" x14ac:dyDescent="0.2">
      <c r="N99" s="218"/>
      <c r="O99" s="218"/>
      <c r="P99" s="218"/>
      <c r="Q99" s="218"/>
      <c r="R99" s="218"/>
      <c r="S99" s="218"/>
      <c r="T99" s="218"/>
      <c r="U99" s="218"/>
      <c r="V99" s="218"/>
    </row>
    <row r="100" spans="2:24" x14ac:dyDescent="0.2">
      <c r="N100" s="218"/>
      <c r="O100" s="218"/>
      <c r="P100" s="218"/>
      <c r="Q100" s="218"/>
      <c r="R100" s="218"/>
      <c r="S100" s="218"/>
      <c r="T100" s="218"/>
      <c r="U100" s="218"/>
      <c r="V100" s="218"/>
    </row>
    <row r="101" spans="2:24" x14ac:dyDescent="0.2">
      <c r="N101" s="218"/>
      <c r="O101" s="218"/>
      <c r="P101" s="218"/>
      <c r="Q101" s="218"/>
      <c r="R101" s="218"/>
      <c r="S101" s="218"/>
      <c r="T101" s="218"/>
      <c r="U101" s="218"/>
      <c r="V101" s="218"/>
    </row>
    <row r="102" spans="2:24" x14ac:dyDescent="0.2">
      <c r="N102" s="218"/>
      <c r="O102" s="218"/>
      <c r="P102" s="218"/>
      <c r="Q102" s="218"/>
      <c r="R102" s="218"/>
      <c r="S102" s="218"/>
      <c r="T102" s="218"/>
      <c r="U102" s="218"/>
      <c r="V102" s="218"/>
    </row>
    <row r="103" spans="2:24" x14ac:dyDescent="0.2">
      <c r="N103" s="218"/>
      <c r="O103" s="218"/>
      <c r="P103" s="218"/>
      <c r="Q103" s="218"/>
      <c r="R103" s="218"/>
      <c r="S103" s="218"/>
      <c r="T103" s="218"/>
      <c r="U103" s="218"/>
      <c r="V103" s="218"/>
    </row>
    <row r="104" spans="2:24" x14ac:dyDescent="0.2">
      <c r="N104" s="218"/>
      <c r="O104" s="218"/>
      <c r="P104" s="218"/>
      <c r="Q104" s="218"/>
      <c r="R104" s="218"/>
      <c r="S104" s="218"/>
      <c r="T104" s="218"/>
      <c r="U104" s="218"/>
      <c r="V104" s="218"/>
    </row>
    <row r="105" spans="2:24" x14ac:dyDescent="0.2">
      <c r="N105" s="218"/>
      <c r="O105" s="218"/>
      <c r="P105" s="218"/>
      <c r="Q105" s="218"/>
      <c r="R105" s="218"/>
      <c r="S105" s="218"/>
      <c r="T105" s="218"/>
      <c r="U105" s="218"/>
      <c r="V105" s="218"/>
    </row>
    <row r="106" spans="2:24" x14ac:dyDescent="0.2">
      <c r="N106" s="218"/>
      <c r="O106" s="218"/>
      <c r="P106" s="218"/>
      <c r="Q106" s="218"/>
      <c r="R106" s="218"/>
      <c r="S106" s="218"/>
      <c r="T106" s="218"/>
      <c r="U106" s="218"/>
      <c r="V106" s="218"/>
    </row>
    <row r="107" spans="2:24" x14ac:dyDescent="0.2">
      <c r="B107" s="230"/>
      <c r="C107" s="230"/>
      <c r="D107" s="230"/>
      <c r="E107" s="230"/>
      <c r="F107" s="230"/>
      <c r="G107" s="230"/>
      <c r="H107" s="230"/>
      <c r="I107" s="230"/>
      <c r="J107" s="230"/>
      <c r="K107" s="230"/>
      <c r="L107" s="230"/>
      <c r="M107" s="230"/>
      <c r="N107" s="232"/>
      <c r="O107" s="232"/>
      <c r="P107" s="232"/>
      <c r="Q107" s="232"/>
      <c r="R107" s="232"/>
      <c r="S107" s="232"/>
      <c r="T107" s="232"/>
      <c r="U107" s="232"/>
      <c r="V107" s="232"/>
      <c r="W107" s="230"/>
      <c r="X107" s="2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CE6F-429D-477F-80B8-8287AA1E9E0D}">
  <sheetPr>
    <tabColor theme="1" tint="4.9989318521683403E-2"/>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DF989-E4D6-414F-B0FE-8D5CCA1F9E6B}">
  <sheetPr>
    <tabColor theme="4" tint="-0.499984740745262"/>
  </sheetPr>
  <dimension ref="B1:R175"/>
  <sheetViews>
    <sheetView topLeftCell="A92" zoomScale="110" zoomScaleNormal="100" workbookViewId="0">
      <selection activeCell="C132" sqref="C132"/>
    </sheetView>
  </sheetViews>
  <sheetFormatPr defaultColWidth="24.5703125" defaultRowHeight="12" outlineLevelRow="1" outlineLevelCol="1" x14ac:dyDescent="0.2"/>
  <cols>
    <col min="1" max="1" width="5.7109375" style="7" customWidth="1"/>
    <col min="2" max="2" width="6.140625" style="40" hidden="1" customWidth="1" outlineLevel="1"/>
    <col min="3" max="3" width="28.5703125" style="23" customWidth="1" collapsed="1"/>
    <col min="4" max="9" width="8.7109375" style="6" customWidth="1"/>
    <col min="10" max="12" width="8.7109375" style="7" customWidth="1"/>
    <col min="13" max="15" width="21.42578125" style="7" customWidth="1"/>
    <col min="16" max="17" width="11.140625" style="7" customWidth="1"/>
    <col min="18" max="16384" width="24.5703125" style="7"/>
  </cols>
  <sheetData>
    <row r="1" spans="2:15" ht="15" customHeight="1" x14ac:dyDescent="0.2">
      <c r="B1" s="205"/>
    </row>
    <row r="2" spans="2:15" ht="15" customHeight="1" x14ac:dyDescent="0.2">
      <c r="B2" s="205"/>
      <c r="D2" s="7"/>
      <c r="E2" s="7"/>
      <c r="F2" s="7"/>
      <c r="I2" s="320" t="s">
        <v>308</v>
      </c>
    </row>
    <row r="3" spans="2:15" ht="15" customHeight="1" x14ac:dyDescent="0.2">
      <c r="B3" s="205"/>
      <c r="C3" s="197" t="s">
        <v>287</v>
      </c>
      <c r="D3" s="198"/>
      <c r="E3" s="198"/>
      <c r="F3" s="198"/>
      <c r="G3" s="197">
        <v>2023</v>
      </c>
      <c r="H3" s="197">
        <v>2024</v>
      </c>
      <c r="I3" s="197">
        <v>2025</v>
      </c>
      <c r="J3" s="198">
        <v>2026</v>
      </c>
      <c r="K3" s="198">
        <v>2027</v>
      </c>
      <c r="L3" s="198">
        <v>2028</v>
      </c>
    </row>
    <row r="4" spans="2:15" ht="15" customHeight="1" x14ac:dyDescent="0.2">
      <c r="B4" s="7"/>
      <c r="C4" s="208" t="s">
        <v>290</v>
      </c>
      <c r="D4" s="7"/>
      <c r="E4" s="7"/>
      <c r="F4" s="7"/>
      <c r="G4" s="7"/>
      <c r="H4" s="7"/>
      <c r="I4" s="7"/>
    </row>
    <row r="5" spans="2:15" ht="15" customHeight="1" x14ac:dyDescent="0.2">
      <c r="B5" s="205"/>
      <c r="C5" s="204" t="s">
        <v>279</v>
      </c>
      <c r="D5" s="206"/>
      <c r="E5" s="206"/>
      <c r="F5" s="206"/>
      <c r="G5" s="207">
        <v>-6.0999999999999999E-2</v>
      </c>
      <c r="H5" s="207">
        <v>-6.0999999999999999E-2</v>
      </c>
      <c r="I5" s="207">
        <v>-6.0999999999999999E-2</v>
      </c>
      <c r="J5" s="207">
        <v>-6.0999999999999999E-2</v>
      </c>
      <c r="K5" s="207">
        <v>-6.0999999999999999E-2</v>
      </c>
      <c r="L5" s="207">
        <v>-6.0999999999999999E-2</v>
      </c>
    </row>
    <row r="6" spans="2:15" ht="15" customHeight="1" x14ac:dyDescent="0.2">
      <c r="B6" s="205"/>
      <c r="C6" s="6" t="s">
        <v>280</v>
      </c>
      <c r="D6" s="7"/>
      <c r="E6" s="7"/>
      <c r="F6" s="7"/>
      <c r="G6" s="199">
        <f>'Nefco Financials'!H25+G5*'Nefco Financials'!H25</f>
        <v>0</v>
      </c>
      <c r="H6" s="199">
        <f>'Nefco Financials'!I25+H5*'Nefco Financials'!I25</f>
        <v>0</v>
      </c>
      <c r="I6" s="199">
        <f>'Nefco Financials'!J25+I5*'Nefco Financials'!J25</f>
        <v>0</v>
      </c>
      <c r="J6" s="199">
        <f>'Nefco Financials'!K25+J5*'Nefco Financials'!K25</f>
        <v>0</v>
      </c>
      <c r="K6" s="199">
        <f>'Nefco Financials'!L25+K5*'Nefco Financials'!L25</f>
        <v>0</v>
      </c>
      <c r="L6" s="199">
        <f>'Nefco Financials'!M25+L5*'Nefco Financials'!M25</f>
        <v>0</v>
      </c>
    </row>
    <row r="7" spans="2:15" ht="15" customHeight="1" x14ac:dyDescent="0.2">
      <c r="B7" s="205"/>
      <c r="C7" s="204" t="s">
        <v>281</v>
      </c>
      <c r="D7" s="206"/>
      <c r="E7" s="206"/>
      <c r="F7" s="206"/>
      <c r="G7" s="207">
        <v>0</v>
      </c>
      <c r="H7" s="207">
        <v>0</v>
      </c>
      <c r="I7" s="207">
        <v>0</v>
      </c>
      <c r="J7" s="207">
        <v>0</v>
      </c>
      <c r="K7" s="207">
        <v>0</v>
      </c>
      <c r="L7" s="207">
        <v>0</v>
      </c>
    </row>
    <row r="8" spans="2:15" ht="15" customHeight="1" x14ac:dyDescent="0.2">
      <c r="B8" s="205"/>
      <c r="C8" s="201" t="s">
        <v>282</v>
      </c>
      <c r="D8" s="202"/>
      <c r="E8" s="202"/>
      <c r="F8" s="202"/>
      <c r="G8" s="203">
        <f>'Nefco Financials'!H26*(1+G7)</f>
        <v>0</v>
      </c>
      <c r="H8" s="203">
        <f>'Nefco Financials'!I26*(1+H7)</f>
        <v>0</v>
      </c>
      <c r="I8" s="203">
        <f>'Nefco Financials'!J26*(1+I7)</f>
        <v>0</v>
      </c>
      <c r="J8" s="203">
        <f>'Nefco Financials'!K26*(1+J7)</f>
        <v>0</v>
      </c>
      <c r="K8" s="203">
        <f>'Nefco Financials'!L26*(1+K7)</f>
        <v>0</v>
      </c>
      <c r="L8" s="203">
        <f>'Nefco Financials'!M26*(1+L7)</f>
        <v>0</v>
      </c>
    </row>
    <row r="9" spans="2:15" s="8" customFormat="1" ht="15" customHeight="1" x14ac:dyDescent="0.25">
      <c r="B9" s="209"/>
      <c r="C9" s="53" t="s">
        <v>289</v>
      </c>
      <c r="D9" s="5"/>
      <c r="E9" s="5"/>
      <c r="F9" s="5"/>
      <c r="G9" s="200"/>
      <c r="H9" s="5"/>
      <c r="I9" s="5"/>
    </row>
    <row r="10" spans="2:15" s="8" customFormat="1" ht="15" customHeight="1" x14ac:dyDescent="0.25">
      <c r="B10" s="209"/>
      <c r="C10" s="210" t="s">
        <v>288</v>
      </c>
      <c r="D10" s="210"/>
      <c r="E10" s="210"/>
      <c r="F10" s="210"/>
      <c r="G10" s="211" t="e">
        <f>G154</f>
        <v>#DIV/0!</v>
      </c>
      <c r="H10" s="211" t="e">
        <f t="shared" ref="H10:L10" si="0">H154</f>
        <v>#DIV/0!</v>
      </c>
      <c r="I10" s="211" t="e">
        <f>I154</f>
        <v>#DIV/0!</v>
      </c>
      <c r="J10" s="211" t="e">
        <f t="shared" si="0"/>
        <v>#DIV/0!</v>
      </c>
      <c r="K10" s="211" t="e">
        <f t="shared" si="0"/>
        <v>#DIV/0!</v>
      </c>
      <c r="L10" s="211" t="e">
        <f t="shared" si="0"/>
        <v>#DIV/0!</v>
      </c>
    </row>
    <row r="11" spans="2:15" s="8" customFormat="1" ht="15" customHeight="1" x14ac:dyDescent="0.25">
      <c r="B11" s="209"/>
      <c r="C11" s="212" t="s">
        <v>3</v>
      </c>
      <c r="D11" s="212"/>
      <c r="E11" s="212"/>
      <c r="F11" s="212"/>
      <c r="G11" s="213" t="e">
        <f>G74</f>
        <v>#DIV/0!</v>
      </c>
      <c r="H11" s="213" t="e">
        <f t="shared" ref="H11:L11" si="1">H74</f>
        <v>#DIV/0!</v>
      </c>
      <c r="I11" s="213" t="e">
        <f t="shared" si="1"/>
        <v>#DIV/0!</v>
      </c>
      <c r="J11" s="213" t="e">
        <f t="shared" si="1"/>
        <v>#DIV/0!</v>
      </c>
      <c r="K11" s="213" t="e">
        <f t="shared" si="1"/>
        <v>#DIV/0!</v>
      </c>
      <c r="L11" s="213" t="e">
        <f t="shared" si="1"/>
        <v>#DIV/0!</v>
      </c>
    </row>
    <row r="12" spans="2:15" s="8" customFormat="1" ht="15" customHeight="1" x14ac:dyDescent="0.25">
      <c r="B12" s="99"/>
      <c r="C12" s="51"/>
      <c r="D12" s="5"/>
      <c r="E12" s="5"/>
      <c r="F12" s="5"/>
      <c r="G12" s="200"/>
      <c r="H12" s="5"/>
      <c r="I12" s="5"/>
    </row>
    <row r="13" spans="2:15" s="105" customFormat="1" ht="15" customHeight="1" x14ac:dyDescent="0.25">
      <c r="B13" s="99"/>
      <c r="C13" s="104" t="s">
        <v>43</v>
      </c>
      <c r="D13" s="104"/>
      <c r="E13" s="104"/>
      <c r="F13" s="104"/>
      <c r="G13" s="104"/>
      <c r="H13" s="104"/>
      <c r="I13" s="104"/>
      <c r="J13" s="104"/>
      <c r="K13" s="104"/>
      <c r="L13" s="104"/>
      <c r="M13" s="100" t="s">
        <v>37</v>
      </c>
      <c r="N13" s="100" t="s">
        <v>223</v>
      </c>
      <c r="O13" s="100" t="s">
        <v>224</v>
      </c>
    </row>
    <row r="14" spans="2:15" s="105" customFormat="1" ht="15" customHeight="1" x14ac:dyDescent="0.25">
      <c r="B14" s="169"/>
      <c r="C14" s="170" t="s">
        <v>220</v>
      </c>
      <c r="D14" s="171">
        <f>'Nefco Financials'!D$18</f>
        <v>2021</v>
      </c>
      <c r="E14" s="171">
        <f>'Nefco Financials'!E$18</f>
        <v>2022</v>
      </c>
      <c r="F14" s="171">
        <f>'Nefco Financials'!F$18</f>
        <v>2023</v>
      </c>
      <c r="G14" s="171">
        <f>'Nefco Financials'!H$18</f>
        <v>2024</v>
      </c>
      <c r="H14" s="171">
        <f>'Nefco Financials'!I$18</f>
        <v>2025</v>
      </c>
      <c r="I14" s="171">
        <f>'Nefco Financials'!J$18</f>
        <v>2026</v>
      </c>
      <c r="J14" s="171">
        <f>'Nefco Financials'!K$18</f>
        <v>2027</v>
      </c>
      <c r="K14" s="171">
        <f>'Nefco Financials'!L$18</f>
        <v>2028</v>
      </c>
      <c r="L14" s="171">
        <f>'Nefco Financials'!M$18</f>
        <v>2029</v>
      </c>
      <c r="M14" s="4"/>
      <c r="N14" s="4"/>
      <c r="O14" s="4"/>
    </row>
    <row r="15" spans="2:15" s="105" customFormat="1" ht="15" customHeight="1" x14ac:dyDescent="0.25">
      <c r="B15" s="169" t="s">
        <v>225</v>
      </c>
      <c r="C15" s="173"/>
      <c r="D15" s="171" t="s">
        <v>12</v>
      </c>
      <c r="E15" s="171" t="s">
        <v>12</v>
      </c>
      <c r="F15" s="171" t="s">
        <v>12</v>
      </c>
      <c r="G15" s="171" t="s">
        <v>13</v>
      </c>
      <c r="H15" s="171" t="s">
        <v>13</v>
      </c>
      <c r="I15" s="171" t="s">
        <v>13</v>
      </c>
      <c r="J15" s="171" t="s">
        <v>13</v>
      </c>
      <c r="K15" s="171" t="s">
        <v>13</v>
      </c>
      <c r="L15" s="171" t="s">
        <v>13</v>
      </c>
      <c r="M15" s="4"/>
      <c r="N15" s="4"/>
      <c r="O15" s="4"/>
    </row>
    <row r="16" spans="2:15" s="105" customFormat="1" ht="15" customHeight="1" x14ac:dyDescent="0.25">
      <c r="B16" s="169">
        <v>1</v>
      </c>
      <c r="C16" s="188" t="s">
        <v>133</v>
      </c>
      <c r="D16" s="175">
        <f>'Nefco Financials'!D25</f>
        <v>0</v>
      </c>
      <c r="E16" s="175">
        <f>'Nefco Financials'!E25</f>
        <v>0</v>
      </c>
      <c r="F16" s="175">
        <f>'Nefco Financials'!F25</f>
        <v>0</v>
      </c>
      <c r="G16" s="176">
        <f>G6</f>
        <v>0</v>
      </c>
      <c r="H16" s="176">
        <f t="shared" ref="H16:L16" si="2">H6</f>
        <v>0</v>
      </c>
      <c r="I16" s="176">
        <f t="shared" si="2"/>
        <v>0</v>
      </c>
      <c r="J16" s="176">
        <f t="shared" si="2"/>
        <v>0</v>
      </c>
      <c r="K16" s="176">
        <f t="shared" si="2"/>
        <v>0</v>
      </c>
      <c r="L16" s="176">
        <f t="shared" si="2"/>
        <v>0</v>
      </c>
      <c r="M16" s="4" t="s">
        <v>283</v>
      </c>
      <c r="N16" s="4"/>
      <c r="O16" s="4"/>
    </row>
    <row r="17" spans="2:18" s="105" customFormat="1" ht="15" customHeight="1" x14ac:dyDescent="0.25">
      <c r="B17" s="169">
        <v>2</v>
      </c>
      <c r="C17" s="189" t="s">
        <v>266</v>
      </c>
      <c r="D17" s="177">
        <f>'Nefco Financials'!D26</f>
        <v>0</v>
      </c>
      <c r="E17" s="177">
        <f>'Nefco Financials'!E26</f>
        <v>0</v>
      </c>
      <c r="F17" s="177">
        <f>'Nefco Financials'!F26</f>
        <v>0</v>
      </c>
      <c r="G17" s="178">
        <f>G8</f>
        <v>0</v>
      </c>
      <c r="H17" s="178">
        <f t="shared" ref="H17:L17" si="3">H8</f>
        <v>0</v>
      </c>
      <c r="I17" s="178">
        <f t="shared" si="3"/>
        <v>0</v>
      </c>
      <c r="J17" s="178">
        <f t="shared" si="3"/>
        <v>0</v>
      </c>
      <c r="K17" s="178">
        <f t="shared" si="3"/>
        <v>0</v>
      </c>
      <c r="L17" s="178">
        <f t="shared" si="3"/>
        <v>0</v>
      </c>
      <c r="M17" s="4" t="s">
        <v>283</v>
      </c>
      <c r="N17" s="193"/>
      <c r="O17" s="4"/>
    </row>
    <row r="18" spans="2:18" s="105" customFormat="1" ht="15" customHeight="1" x14ac:dyDescent="0.25">
      <c r="B18" s="169">
        <v>3</v>
      </c>
      <c r="C18" s="190" t="s">
        <v>91</v>
      </c>
      <c r="D18" s="180">
        <f>SUM(D16:D17)</f>
        <v>0</v>
      </c>
      <c r="E18" s="180">
        <f t="shared" ref="E18:L18" si="4">SUM(E16:E17)</f>
        <v>0</v>
      </c>
      <c r="F18" s="180">
        <f t="shared" si="4"/>
        <v>0</v>
      </c>
      <c r="G18" s="181">
        <f t="shared" si="4"/>
        <v>0</v>
      </c>
      <c r="H18" s="181">
        <f t="shared" si="4"/>
        <v>0</v>
      </c>
      <c r="I18" s="181">
        <f t="shared" si="4"/>
        <v>0</v>
      </c>
      <c r="J18" s="181">
        <f t="shared" si="4"/>
        <v>0</v>
      </c>
      <c r="K18" s="181">
        <f t="shared" si="4"/>
        <v>0</v>
      </c>
      <c r="L18" s="181">
        <f t="shared" si="4"/>
        <v>0</v>
      </c>
      <c r="M18" s="4"/>
      <c r="N18" s="4"/>
      <c r="O18" s="4"/>
    </row>
    <row r="19" spans="2:18" s="105" customFormat="1" ht="15" customHeight="1" x14ac:dyDescent="0.25">
      <c r="B19" s="169"/>
      <c r="C19" s="190"/>
      <c r="D19" s="192"/>
      <c r="E19" s="192"/>
      <c r="F19" s="192"/>
      <c r="G19" s="191"/>
      <c r="H19" s="191"/>
      <c r="I19" s="191"/>
      <c r="J19" s="191"/>
      <c r="K19" s="191"/>
      <c r="L19" s="191"/>
      <c r="M19" s="4"/>
      <c r="N19" s="4"/>
      <c r="O19" s="4"/>
    </row>
    <row r="20" spans="2:18" s="105" customFormat="1" ht="15" customHeight="1" x14ac:dyDescent="0.25">
      <c r="B20" s="169">
        <v>4</v>
      </c>
      <c r="C20" s="188" t="s">
        <v>134</v>
      </c>
      <c r="D20" s="175">
        <f>'Nefco Financials'!D30</f>
        <v>0</v>
      </c>
      <c r="E20" s="175">
        <f>'Nefco Financials'!E30</f>
        <v>0</v>
      </c>
      <c r="F20" s="175">
        <f>'Nefco Financials'!F30</f>
        <v>0</v>
      </c>
      <c r="G20" s="176">
        <f>'Nefco Financials'!H30</f>
        <v>0</v>
      </c>
      <c r="H20" s="176">
        <f>'Nefco Financials'!I30</f>
        <v>0</v>
      </c>
      <c r="I20" s="176">
        <f>'Nefco Financials'!J30</f>
        <v>0</v>
      </c>
      <c r="J20" s="176">
        <f>'Nefco Financials'!K30</f>
        <v>0</v>
      </c>
      <c r="K20" s="176">
        <f>'Nefco Financials'!L30</f>
        <v>0</v>
      </c>
      <c r="L20" s="176">
        <f>'Nefco Financials'!M30</f>
        <v>0</v>
      </c>
      <c r="M20" s="4"/>
      <c r="N20" s="4"/>
      <c r="O20" s="4"/>
    </row>
    <row r="21" spans="2:18" s="105" customFormat="1" ht="15" customHeight="1" x14ac:dyDescent="0.25">
      <c r="B21" s="169"/>
      <c r="C21" s="188"/>
      <c r="D21" s="175"/>
      <c r="E21" s="175"/>
      <c r="F21" s="175"/>
      <c r="G21" s="176"/>
      <c r="H21" s="176"/>
      <c r="I21" s="176"/>
      <c r="J21" s="176"/>
      <c r="K21" s="176"/>
      <c r="L21" s="176"/>
      <c r="M21" s="4"/>
      <c r="N21" s="4"/>
      <c r="O21" s="4"/>
    </row>
    <row r="22" spans="2:18" s="105" customFormat="1" ht="15" customHeight="1" x14ac:dyDescent="0.25">
      <c r="B22" s="169"/>
      <c r="C22" s="188"/>
      <c r="D22" s="180"/>
      <c r="E22" s="180"/>
      <c r="F22" s="180"/>
      <c r="G22" s="181"/>
      <c r="H22" s="181"/>
      <c r="I22" s="181"/>
      <c r="J22" s="181"/>
      <c r="K22" s="181"/>
      <c r="L22" s="181"/>
      <c r="M22" s="4"/>
      <c r="N22" s="4"/>
      <c r="O22" s="4"/>
    </row>
    <row r="23" spans="2:18" s="105" customFormat="1" ht="15" customHeight="1" x14ac:dyDescent="0.25">
      <c r="B23" s="169">
        <f>1+B20</f>
        <v>5</v>
      </c>
      <c r="C23" s="188" t="s">
        <v>337</v>
      </c>
      <c r="D23" s="175">
        <f>'Nefco Financials'!D32</f>
        <v>0</v>
      </c>
      <c r="E23" s="175">
        <f>'Nefco Financials'!E32</f>
        <v>0</v>
      </c>
      <c r="F23" s="175">
        <f>'Nefco Financials'!F32</f>
        <v>0</v>
      </c>
      <c r="G23" s="176" t="e">
        <f>(('Nefco Financials'!H32/'Nefco Financials'!H$25)*G16*50%)+'Nefco Financials'!H32*50%</f>
        <v>#DIV/0!</v>
      </c>
      <c r="H23" s="176" t="e">
        <f>(('Nefco Financials'!I32/'Nefco Financials'!I$25)*H16*50%)+'Nefco Financials'!I32*50%</f>
        <v>#DIV/0!</v>
      </c>
      <c r="I23" s="176" t="e">
        <f>(('Nefco Financials'!J32/'Nefco Financials'!J$25)*I16*50%)+'Nefco Financials'!J32*50%</f>
        <v>#DIV/0!</v>
      </c>
      <c r="J23" s="176" t="e">
        <f>(('Nefco Financials'!K32/'Nefco Financials'!K$25)*J16*50%)+'Nefco Financials'!K32*50%</f>
        <v>#DIV/0!</v>
      </c>
      <c r="K23" s="176" t="e">
        <f>(('Nefco Financials'!L32/'Nefco Financials'!L$25)*K16*50%)+'Nefco Financials'!L32*50%</f>
        <v>#DIV/0!</v>
      </c>
      <c r="L23" s="176" t="e">
        <f>(('Nefco Financials'!M32/'Nefco Financials'!M$25)*L16*50%)+'Nefco Financials'!M32*50%</f>
        <v>#DIV/0!</v>
      </c>
      <c r="M23" s="4" t="s">
        <v>295</v>
      </c>
      <c r="N23" s="4"/>
      <c r="O23" s="4"/>
    </row>
    <row r="24" spans="2:18" s="105" customFormat="1" ht="15" customHeight="1" x14ac:dyDescent="0.25">
      <c r="B24" s="169">
        <f>1+B23</f>
        <v>6</v>
      </c>
      <c r="C24" s="188" t="s">
        <v>338</v>
      </c>
      <c r="D24" s="175">
        <f>'Nefco Financials'!D33</f>
        <v>0</v>
      </c>
      <c r="E24" s="175">
        <f>'Nefco Financials'!E33</f>
        <v>0</v>
      </c>
      <c r="F24" s="175">
        <f>'Nefco Financials'!F33</f>
        <v>0</v>
      </c>
      <c r="G24" s="176" t="e">
        <f>(('Nefco Financials'!H33/'Nefco Financials'!H$25)*G16*50%)+'Nefco Financials'!H33*50%</f>
        <v>#DIV/0!</v>
      </c>
      <c r="H24" s="176" t="e">
        <f>(('Nefco Financials'!I33/'Nefco Financials'!I$25)*H16*50%)+'Nefco Financials'!I33*50%</f>
        <v>#DIV/0!</v>
      </c>
      <c r="I24" s="176" t="e">
        <f>(('Nefco Financials'!J33/'Nefco Financials'!J$25)*I16*50%)+'Nefco Financials'!J33*50%</f>
        <v>#DIV/0!</v>
      </c>
      <c r="J24" s="176" t="e">
        <f>(('Nefco Financials'!K33/'Nefco Financials'!K$25)*J16*50%)+'Nefco Financials'!K33*50%</f>
        <v>#DIV/0!</v>
      </c>
      <c r="K24" s="176" t="e">
        <f>(('Nefco Financials'!L33/'Nefco Financials'!L$25)*K16*50%)+'Nefco Financials'!L33*50%</f>
        <v>#DIV/0!</v>
      </c>
      <c r="L24" s="176" t="e">
        <f>(('Nefco Financials'!M33/'Nefco Financials'!M$25)*L16*50%)+'Nefco Financials'!M33*50%</f>
        <v>#DIV/0!</v>
      </c>
      <c r="M24" s="4" t="s">
        <v>295</v>
      </c>
      <c r="N24" s="4"/>
      <c r="O24" s="4"/>
      <c r="R24" s="196"/>
    </row>
    <row r="25" spans="2:18" s="105" customFormat="1" ht="15" customHeight="1" x14ac:dyDescent="0.25">
      <c r="B25" s="169">
        <f t="shared" ref="B25:B26" si="5">1+B24</f>
        <v>7</v>
      </c>
      <c r="C25" s="188" t="s">
        <v>339</v>
      </c>
      <c r="D25" s="175">
        <f>'Nefco Financials'!D34</f>
        <v>0</v>
      </c>
      <c r="E25" s="175">
        <f>'Nefco Financials'!E34</f>
        <v>0</v>
      </c>
      <c r="F25" s="175">
        <f>'Nefco Financials'!F34</f>
        <v>0</v>
      </c>
      <c r="G25" s="176" t="e">
        <f>(('Nefco Financials'!H34/'Nefco Financials'!H$25)*G16*50%)+'Nefco Financials'!H34*50%</f>
        <v>#DIV/0!</v>
      </c>
      <c r="H25" s="176" t="e">
        <f>(('Nefco Financials'!I34/'Nefco Financials'!I$25)*H16*50%)+'Nefco Financials'!I34*50%</f>
        <v>#DIV/0!</v>
      </c>
      <c r="I25" s="176" t="e">
        <f>(('Nefco Financials'!J34/'Nefco Financials'!J$25)*I16*50%)+'Nefco Financials'!J34*50%</f>
        <v>#DIV/0!</v>
      </c>
      <c r="J25" s="176" t="e">
        <f>(('Nefco Financials'!K34/'Nefco Financials'!K$25)*J16*50%)+'Nefco Financials'!K34*50%</f>
        <v>#DIV/0!</v>
      </c>
      <c r="K25" s="176" t="e">
        <f>(('Nefco Financials'!L34/'Nefco Financials'!L$25)*K16*50%)+'Nefco Financials'!L34*50%</f>
        <v>#DIV/0!</v>
      </c>
      <c r="L25" s="176" t="e">
        <f>(('Nefco Financials'!M34/'Nefco Financials'!M$25)*L16*50%)+'Nefco Financials'!M34*50%</f>
        <v>#DIV/0!</v>
      </c>
      <c r="M25" s="4" t="s">
        <v>295</v>
      </c>
      <c r="N25" s="4"/>
      <c r="O25" s="4"/>
      <c r="P25" s="176"/>
      <c r="Q25" s="195"/>
      <c r="R25" s="196"/>
    </row>
    <row r="26" spans="2:18" s="105" customFormat="1" ht="15" customHeight="1" x14ac:dyDescent="0.25">
      <c r="B26" s="169">
        <f t="shared" si="5"/>
        <v>8</v>
      </c>
      <c r="C26" s="182" t="s">
        <v>10</v>
      </c>
      <c r="D26" s="183">
        <f>SUM(D23:D25)+D20+D18</f>
        <v>0</v>
      </c>
      <c r="E26" s="183">
        <f t="shared" ref="E26:L26" si="6">SUM(E23:E25)+E20+E18</f>
        <v>0</v>
      </c>
      <c r="F26" s="183">
        <f t="shared" si="6"/>
        <v>0</v>
      </c>
      <c r="G26" s="184" t="e">
        <f>SUM(G23:G25)+G20+G18</f>
        <v>#DIV/0!</v>
      </c>
      <c r="H26" s="184" t="e">
        <f t="shared" si="6"/>
        <v>#DIV/0!</v>
      </c>
      <c r="I26" s="184" t="e">
        <f t="shared" si="6"/>
        <v>#DIV/0!</v>
      </c>
      <c r="J26" s="184" t="e">
        <f t="shared" si="6"/>
        <v>#DIV/0!</v>
      </c>
      <c r="K26" s="184" t="e">
        <f t="shared" si="6"/>
        <v>#DIV/0!</v>
      </c>
      <c r="L26" s="184" t="e">
        <f t="shared" si="6"/>
        <v>#DIV/0!</v>
      </c>
      <c r="M26" s="4"/>
      <c r="N26" s="4"/>
      <c r="O26" s="4"/>
    </row>
    <row r="27" spans="2:18" s="105" customFormat="1" ht="15" customHeight="1" x14ac:dyDescent="0.25">
      <c r="B27" s="169"/>
      <c r="C27" s="179"/>
      <c r="D27" s="180"/>
      <c r="E27" s="180"/>
      <c r="F27" s="180"/>
      <c r="G27" s="181"/>
      <c r="H27" s="181"/>
      <c r="I27" s="181"/>
      <c r="J27" s="181"/>
      <c r="K27" s="181"/>
      <c r="L27" s="181"/>
      <c r="M27" s="4"/>
      <c r="N27" s="4"/>
      <c r="O27" s="4"/>
    </row>
    <row r="28" spans="2:18" s="105" customFormat="1" ht="15" customHeight="1" x14ac:dyDescent="0.25">
      <c r="B28" s="169">
        <v>9</v>
      </c>
      <c r="C28" s="174" t="s">
        <v>0</v>
      </c>
      <c r="D28" s="175">
        <f>'Nefco Financials'!D38</f>
        <v>0</v>
      </c>
      <c r="E28" s="175">
        <f>'Nefco Financials'!E38</f>
        <v>0</v>
      </c>
      <c r="F28" s="175">
        <f>'Nefco Financials'!F38</f>
        <v>0</v>
      </c>
      <c r="G28" s="176">
        <f>'Nefco Financials'!H38</f>
        <v>0</v>
      </c>
      <c r="H28" s="176">
        <f>'Nefco Financials'!I38</f>
        <v>0</v>
      </c>
      <c r="I28" s="176">
        <f>'Nefco Financials'!J38</f>
        <v>0</v>
      </c>
      <c r="J28" s="176">
        <f>'Nefco Financials'!K38</f>
        <v>0</v>
      </c>
      <c r="K28" s="176">
        <f>'Nefco Financials'!L38</f>
        <v>0</v>
      </c>
      <c r="L28" s="176">
        <f>'Nefco Financials'!M38</f>
        <v>0</v>
      </c>
      <c r="M28" s="4"/>
      <c r="N28" s="4"/>
      <c r="O28" s="4"/>
    </row>
    <row r="29" spans="2:18" s="105" customFormat="1" ht="15" customHeight="1" x14ac:dyDescent="0.25">
      <c r="B29" s="169">
        <f t="shared" ref="B29:B92" si="7">1+B28</f>
        <v>10</v>
      </c>
      <c r="C29" s="182" t="s">
        <v>1</v>
      </c>
      <c r="D29" s="183">
        <f>SUM(D26:D28)</f>
        <v>0</v>
      </c>
      <c r="E29" s="183">
        <f t="shared" ref="E29:L29" si="8">SUM(E26:E28)</f>
        <v>0</v>
      </c>
      <c r="F29" s="183">
        <f t="shared" si="8"/>
        <v>0</v>
      </c>
      <c r="G29" s="184" t="e">
        <f t="shared" si="8"/>
        <v>#DIV/0!</v>
      </c>
      <c r="H29" s="184" t="e">
        <f t="shared" si="8"/>
        <v>#DIV/0!</v>
      </c>
      <c r="I29" s="184" t="e">
        <f t="shared" si="8"/>
        <v>#DIV/0!</v>
      </c>
      <c r="J29" s="184" t="e">
        <f t="shared" si="8"/>
        <v>#DIV/0!</v>
      </c>
      <c r="K29" s="184" t="e">
        <f t="shared" si="8"/>
        <v>#DIV/0!</v>
      </c>
      <c r="L29" s="184" t="e">
        <f t="shared" si="8"/>
        <v>#DIV/0!</v>
      </c>
      <c r="M29" s="4"/>
      <c r="N29" s="4"/>
      <c r="O29" s="4"/>
    </row>
    <row r="30" spans="2:18" s="105" customFormat="1" ht="15" customHeight="1" x14ac:dyDescent="0.25">
      <c r="B30" s="169"/>
      <c r="C30" s="179"/>
      <c r="D30" s="180"/>
      <c r="E30" s="180"/>
      <c r="F30" s="180"/>
      <c r="G30" s="181"/>
      <c r="H30" s="181"/>
      <c r="I30" s="181"/>
      <c r="J30" s="181"/>
      <c r="K30" s="181"/>
      <c r="L30" s="181"/>
      <c r="M30" s="4"/>
      <c r="N30" s="4"/>
      <c r="O30" s="4"/>
    </row>
    <row r="31" spans="2:18" s="105" customFormat="1" ht="15" customHeight="1" x14ac:dyDescent="0.25">
      <c r="B31" s="169">
        <v>11</v>
      </c>
      <c r="C31" s="174" t="s">
        <v>11</v>
      </c>
      <c r="D31" s="175">
        <f>'Nefco Financials'!D41</f>
        <v>0</v>
      </c>
      <c r="E31" s="175">
        <f>'Nefco Financials'!E41</f>
        <v>0</v>
      </c>
      <c r="F31" s="175">
        <f>'Nefco Financials'!F41</f>
        <v>0</v>
      </c>
      <c r="G31" s="176">
        <f>'Nefco Financials'!H41</f>
        <v>0</v>
      </c>
      <c r="H31" s="176">
        <f>'Nefco Financials'!I41</f>
        <v>0</v>
      </c>
      <c r="I31" s="176">
        <f>'Nefco Financials'!J41</f>
        <v>0</v>
      </c>
      <c r="J31" s="176">
        <f>'Nefco Financials'!K41</f>
        <v>0</v>
      </c>
      <c r="K31" s="176">
        <f>'Nefco Financials'!L41</f>
        <v>0</v>
      </c>
      <c r="L31" s="176">
        <f>'Nefco Financials'!M41</f>
        <v>0</v>
      </c>
      <c r="M31" s="194"/>
      <c r="N31" s="194"/>
      <c r="O31" s="4"/>
    </row>
    <row r="32" spans="2:18" s="105" customFormat="1" ht="15" customHeight="1" x14ac:dyDescent="0.25">
      <c r="B32" s="169">
        <f t="shared" si="7"/>
        <v>12</v>
      </c>
      <c r="C32" s="174" t="s">
        <v>80</v>
      </c>
      <c r="D32" s="175">
        <f>'Nefco Financials'!D42</f>
        <v>0</v>
      </c>
      <c r="E32" s="175">
        <f>'Nefco Financials'!E42</f>
        <v>0</v>
      </c>
      <c r="F32" s="175">
        <f>'Nefco Financials'!F42</f>
        <v>0</v>
      </c>
      <c r="G32" s="176">
        <f>'Nefco Financials'!H42</f>
        <v>0</v>
      </c>
      <c r="H32" s="176">
        <f>'Nefco Financials'!I42</f>
        <v>0</v>
      </c>
      <c r="I32" s="176">
        <f>'Nefco Financials'!J42</f>
        <v>0</v>
      </c>
      <c r="J32" s="176">
        <f>'Nefco Financials'!K42</f>
        <v>0</v>
      </c>
      <c r="K32" s="176">
        <f>'Nefco Financials'!L42</f>
        <v>0</v>
      </c>
      <c r="L32" s="176">
        <f>'Nefco Financials'!M42</f>
        <v>0</v>
      </c>
      <c r="M32" s="319"/>
      <c r="N32" s="4"/>
      <c r="O32" s="4"/>
    </row>
    <row r="33" spans="2:18" s="105" customFormat="1" ht="15" customHeight="1" x14ac:dyDescent="0.25">
      <c r="B33" s="169">
        <f t="shared" si="7"/>
        <v>13</v>
      </c>
      <c r="C33" s="174" t="s">
        <v>79</v>
      </c>
      <c r="D33" s="175"/>
      <c r="E33" s="175"/>
      <c r="F33" s="175"/>
      <c r="G33" s="176"/>
      <c r="H33" s="176"/>
      <c r="I33" s="176"/>
      <c r="J33" s="176"/>
      <c r="K33" s="176"/>
      <c r="L33" s="176"/>
      <c r="M33" s="4"/>
      <c r="N33" s="4"/>
      <c r="O33" s="4"/>
    </row>
    <row r="34" spans="2:18" s="105" customFormat="1" ht="15" customHeight="1" x14ac:dyDescent="0.25">
      <c r="B34" s="169">
        <f>1+B33</f>
        <v>14</v>
      </c>
      <c r="C34" s="182" t="s">
        <v>194</v>
      </c>
      <c r="D34" s="183">
        <f t="shared" ref="D34:L34" si="9">SUM(D29:D33)</f>
        <v>0</v>
      </c>
      <c r="E34" s="183">
        <f t="shared" si="9"/>
        <v>0</v>
      </c>
      <c r="F34" s="183">
        <f t="shared" si="9"/>
        <v>0</v>
      </c>
      <c r="G34" s="184" t="e">
        <f t="shared" si="9"/>
        <v>#DIV/0!</v>
      </c>
      <c r="H34" s="184" t="e">
        <f t="shared" si="9"/>
        <v>#DIV/0!</v>
      </c>
      <c r="I34" s="184" t="e">
        <f t="shared" si="9"/>
        <v>#DIV/0!</v>
      </c>
      <c r="J34" s="184" t="e">
        <f t="shared" si="9"/>
        <v>#DIV/0!</v>
      </c>
      <c r="K34" s="184" t="e">
        <f t="shared" si="9"/>
        <v>#DIV/0!</v>
      </c>
      <c r="L34" s="184" t="e">
        <f t="shared" si="9"/>
        <v>#DIV/0!</v>
      </c>
      <c r="M34" s="4"/>
      <c r="N34" s="4"/>
      <c r="O34" s="4"/>
    </row>
    <row r="35" spans="2:18" s="105" customFormat="1" ht="15" customHeight="1" x14ac:dyDescent="0.25">
      <c r="B35" s="169"/>
      <c r="C35" s="179"/>
      <c r="D35" s="180"/>
      <c r="E35" s="180"/>
      <c r="F35" s="180"/>
      <c r="G35" s="181"/>
      <c r="H35" s="181"/>
      <c r="I35" s="181"/>
      <c r="J35" s="181"/>
      <c r="K35" s="181"/>
      <c r="L35" s="181"/>
      <c r="M35" s="4"/>
      <c r="N35" s="4"/>
      <c r="O35" s="4"/>
    </row>
    <row r="36" spans="2:18" s="105" customFormat="1" ht="15" customHeight="1" x14ac:dyDescent="0.25">
      <c r="B36" s="169">
        <v>15</v>
      </c>
      <c r="C36" s="174" t="s">
        <v>76</v>
      </c>
      <c r="D36" s="175">
        <f>'Nefco Financials'!D45</f>
        <v>0</v>
      </c>
      <c r="E36" s="175">
        <f>'Nefco Financials'!E45</f>
        <v>0</v>
      </c>
      <c r="F36" s="175">
        <f>'Nefco Financials'!F45</f>
        <v>0</v>
      </c>
      <c r="G36" s="176">
        <f>'Nefco Financials'!H45</f>
        <v>0</v>
      </c>
      <c r="H36" s="176">
        <f>'Nefco Financials'!I45</f>
        <v>0</v>
      </c>
      <c r="I36" s="176">
        <f>'Nefco Financials'!J45</f>
        <v>0</v>
      </c>
      <c r="J36" s="176">
        <f>'Nefco Financials'!K45</f>
        <v>0</v>
      </c>
      <c r="K36" s="176">
        <f>'Nefco Financials'!L45</f>
        <v>0</v>
      </c>
      <c r="L36" s="176">
        <f>'Nefco Financials'!M45</f>
        <v>0</v>
      </c>
      <c r="M36" s="4"/>
      <c r="N36" s="4"/>
      <c r="O36" s="4"/>
    </row>
    <row r="37" spans="2:18" s="105" customFormat="1" ht="15" customHeight="1" x14ac:dyDescent="0.25">
      <c r="B37" s="169">
        <f t="shared" si="7"/>
        <v>16</v>
      </c>
      <c r="C37" s="174" t="s">
        <v>94</v>
      </c>
      <c r="D37" s="175">
        <f>'Nefco Financials'!D46</f>
        <v>0</v>
      </c>
      <c r="E37" s="175">
        <f>'Nefco Financials'!E46</f>
        <v>0</v>
      </c>
      <c r="F37" s="175">
        <f>'Nefco Financials'!F46</f>
        <v>0</v>
      </c>
      <c r="G37" s="176">
        <f>'Nefco Financials'!H46</f>
        <v>0</v>
      </c>
      <c r="H37" s="176">
        <f>'Nefco Financials'!I46</f>
        <v>0</v>
      </c>
      <c r="I37" s="176">
        <f>'Nefco Financials'!J46</f>
        <v>0</v>
      </c>
      <c r="J37" s="176">
        <f>'Nefco Financials'!K46</f>
        <v>0</v>
      </c>
      <c r="K37" s="176">
        <f>'Nefco Financials'!L46</f>
        <v>0</v>
      </c>
      <c r="L37" s="176">
        <f>'Nefco Financials'!M46</f>
        <v>0</v>
      </c>
      <c r="M37" s="4"/>
      <c r="N37" s="4"/>
      <c r="O37" s="4"/>
    </row>
    <row r="38" spans="2:18" s="105" customFormat="1" ht="15" customHeight="1" x14ac:dyDescent="0.25">
      <c r="B38" s="169">
        <f t="shared" si="7"/>
        <v>17</v>
      </c>
      <c r="C38" s="174" t="s">
        <v>31</v>
      </c>
      <c r="D38" s="175">
        <f>'Nefco Financials'!D47</f>
        <v>0</v>
      </c>
      <c r="E38" s="175">
        <f>'Nefco Financials'!E47</f>
        <v>0</v>
      </c>
      <c r="F38" s="175">
        <f>'Nefco Financials'!F47</f>
        <v>0</v>
      </c>
      <c r="G38" s="176">
        <f>'Nefco Financials'!H47</f>
        <v>0</v>
      </c>
      <c r="H38" s="176">
        <f>'Nefco Financials'!I47</f>
        <v>0</v>
      </c>
      <c r="I38" s="176">
        <f>'Nefco Financials'!J47</f>
        <v>0</v>
      </c>
      <c r="J38" s="176">
        <f>'Nefco Financials'!K47</f>
        <v>0</v>
      </c>
      <c r="K38" s="176">
        <f>'Nefco Financials'!L47</f>
        <v>0</v>
      </c>
      <c r="L38" s="176">
        <f>'Nefco Financials'!M47</f>
        <v>0</v>
      </c>
      <c r="M38" s="4"/>
      <c r="N38" s="4"/>
      <c r="O38" s="4"/>
      <c r="P38" s="176"/>
      <c r="Q38" s="195"/>
      <c r="R38" s="196"/>
    </row>
    <row r="39" spans="2:18" s="105" customFormat="1" ht="15" customHeight="1" thickBot="1" x14ac:dyDescent="0.3">
      <c r="B39" s="169">
        <f t="shared" si="7"/>
        <v>18</v>
      </c>
      <c r="C39" s="185" t="s">
        <v>2</v>
      </c>
      <c r="D39" s="186">
        <f>SUM(D34:D38)</f>
        <v>0</v>
      </c>
      <c r="E39" s="186">
        <f t="shared" ref="E39:L39" si="10">SUM(E34:E38)</f>
        <v>0</v>
      </c>
      <c r="F39" s="186">
        <f t="shared" si="10"/>
        <v>0</v>
      </c>
      <c r="G39" s="187" t="e">
        <f>SUM(G34:G38)</f>
        <v>#DIV/0!</v>
      </c>
      <c r="H39" s="187" t="e">
        <f t="shared" si="10"/>
        <v>#DIV/0!</v>
      </c>
      <c r="I39" s="187" t="e">
        <f t="shared" si="10"/>
        <v>#DIV/0!</v>
      </c>
      <c r="J39" s="187" t="e">
        <f t="shared" si="10"/>
        <v>#DIV/0!</v>
      </c>
      <c r="K39" s="187" t="e">
        <f t="shared" si="10"/>
        <v>#DIV/0!</v>
      </c>
      <c r="L39" s="187" t="e">
        <f t="shared" si="10"/>
        <v>#DIV/0!</v>
      </c>
      <c r="M39" s="4"/>
      <c r="N39" s="4"/>
      <c r="O39" s="4"/>
    </row>
    <row r="40" spans="2:18" s="8" customFormat="1" ht="15" hidden="1" customHeight="1" outlineLevel="1" x14ac:dyDescent="0.25">
      <c r="B40" s="99"/>
      <c r="D40" s="106"/>
      <c r="E40" s="106"/>
      <c r="F40" s="106"/>
      <c r="G40" s="22"/>
      <c r="H40" s="22"/>
      <c r="I40" s="22"/>
      <c r="J40" s="22"/>
      <c r="K40" s="22"/>
      <c r="L40" s="22"/>
      <c r="M40" s="4"/>
      <c r="N40" s="4"/>
      <c r="O40" s="4"/>
    </row>
    <row r="41" spans="2:18" s="8" customFormat="1" ht="15" hidden="1" customHeight="1" outlineLevel="1" x14ac:dyDescent="0.25">
      <c r="B41" s="99"/>
      <c r="C41" s="107" t="s">
        <v>222</v>
      </c>
      <c r="D41" s="4"/>
      <c r="E41" s="4"/>
      <c r="F41" s="4"/>
      <c r="M41" s="4"/>
      <c r="N41" s="4"/>
      <c r="O41" s="4"/>
    </row>
    <row r="42" spans="2:18" s="8" customFormat="1" ht="15" hidden="1" customHeight="1" outlineLevel="1" x14ac:dyDescent="0.25">
      <c r="B42" s="99">
        <v>19</v>
      </c>
      <c r="C42" s="8" t="s">
        <v>127</v>
      </c>
      <c r="D42" s="13"/>
      <c r="E42" s="13"/>
      <c r="F42" s="13"/>
      <c r="G42" s="9"/>
      <c r="H42" s="9"/>
      <c r="I42" s="9"/>
      <c r="J42" s="9"/>
      <c r="K42" s="9"/>
      <c r="L42" s="9"/>
      <c r="M42" s="4"/>
      <c r="N42" s="4"/>
      <c r="O42" s="4"/>
    </row>
    <row r="43" spans="2:18" s="8" customFormat="1" ht="15" hidden="1" customHeight="1" outlineLevel="1" x14ac:dyDescent="0.25">
      <c r="B43" s="99">
        <v>20</v>
      </c>
      <c r="C43" s="108" t="s">
        <v>30</v>
      </c>
      <c r="D43" s="109"/>
      <c r="E43" s="109" t="e">
        <f t="shared" ref="E43:L43" si="11">(E16-D16)/D16</f>
        <v>#DIV/0!</v>
      </c>
      <c r="F43" s="109" t="e">
        <f t="shared" si="11"/>
        <v>#DIV/0!</v>
      </c>
      <c r="G43" s="110" t="e">
        <f t="shared" si="11"/>
        <v>#DIV/0!</v>
      </c>
      <c r="H43" s="110" t="e">
        <f t="shared" si="11"/>
        <v>#DIV/0!</v>
      </c>
      <c r="I43" s="110" t="e">
        <f t="shared" si="11"/>
        <v>#DIV/0!</v>
      </c>
      <c r="J43" s="110" t="e">
        <f t="shared" si="11"/>
        <v>#DIV/0!</v>
      </c>
      <c r="K43" s="110" t="e">
        <f t="shared" si="11"/>
        <v>#DIV/0!</v>
      </c>
      <c r="L43" s="110" t="e">
        <f t="shared" si="11"/>
        <v>#DIV/0!</v>
      </c>
      <c r="M43" s="4"/>
      <c r="N43" s="4"/>
      <c r="O43" s="4"/>
    </row>
    <row r="44" spans="2:18" s="8" customFormat="1" ht="15" hidden="1" customHeight="1" outlineLevel="1" x14ac:dyDescent="0.25">
      <c r="B44" s="99">
        <f t="shared" si="7"/>
        <v>21</v>
      </c>
      <c r="C44" s="108" t="s">
        <v>90</v>
      </c>
      <c r="D44" s="109" t="e">
        <f t="shared" ref="D44:L44" si="12">D18/D16</f>
        <v>#DIV/0!</v>
      </c>
      <c r="E44" s="109" t="e">
        <f t="shared" si="12"/>
        <v>#DIV/0!</v>
      </c>
      <c r="F44" s="109" t="e">
        <f t="shared" si="12"/>
        <v>#DIV/0!</v>
      </c>
      <c r="G44" s="110" t="e">
        <f t="shared" si="12"/>
        <v>#DIV/0!</v>
      </c>
      <c r="H44" s="110" t="e">
        <f t="shared" si="12"/>
        <v>#DIV/0!</v>
      </c>
      <c r="I44" s="110" t="e">
        <f t="shared" si="12"/>
        <v>#DIV/0!</v>
      </c>
      <c r="J44" s="110" t="e">
        <f t="shared" si="12"/>
        <v>#DIV/0!</v>
      </c>
      <c r="K44" s="110" t="e">
        <f t="shared" si="12"/>
        <v>#DIV/0!</v>
      </c>
      <c r="L44" s="110" t="e">
        <f t="shared" si="12"/>
        <v>#DIV/0!</v>
      </c>
      <c r="M44" s="4"/>
      <c r="N44" s="4"/>
      <c r="O44" s="4"/>
    </row>
    <row r="45" spans="2:18" s="8" customFormat="1" ht="15" hidden="1" customHeight="1" outlineLevel="1" x14ac:dyDescent="0.25">
      <c r="B45" s="99">
        <f t="shared" si="7"/>
        <v>22</v>
      </c>
      <c r="C45" s="108" t="s">
        <v>14</v>
      </c>
      <c r="D45" s="109" t="e">
        <f t="shared" ref="D45:L45" si="13">D26/D16</f>
        <v>#DIV/0!</v>
      </c>
      <c r="E45" s="109" t="e">
        <f t="shared" si="13"/>
        <v>#DIV/0!</v>
      </c>
      <c r="F45" s="109" t="e">
        <f t="shared" si="13"/>
        <v>#DIV/0!</v>
      </c>
      <c r="G45" s="110" t="e">
        <f t="shared" si="13"/>
        <v>#DIV/0!</v>
      </c>
      <c r="H45" s="110" t="e">
        <f t="shared" si="13"/>
        <v>#DIV/0!</v>
      </c>
      <c r="I45" s="110" t="e">
        <f t="shared" si="13"/>
        <v>#DIV/0!</v>
      </c>
      <c r="J45" s="110" t="e">
        <f t="shared" si="13"/>
        <v>#DIV/0!</v>
      </c>
      <c r="K45" s="110" t="e">
        <f t="shared" si="13"/>
        <v>#DIV/0!</v>
      </c>
      <c r="L45" s="110" t="e">
        <f t="shared" si="13"/>
        <v>#DIV/0!</v>
      </c>
      <c r="M45" s="4"/>
      <c r="N45" s="4"/>
      <c r="O45" s="4"/>
    </row>
    <row r="46" spans="2:18" s="8" customFormat="1" ht="15" hidden="1" customHeight="1" outlineLevel="1" x14ac:dyDescent="0.25">
      <c r="B46" s="99">
        <f t="shared" si="7"/>
        <v>23</v>
      </c>
      <c r="C46" s="108" t="s">
        <v>15</v>
      </c>
      <c r="D46" s="109" t="e">
        <f t="shared" ref="D46:L46" si="14">D29/D16</f>
        <v>#DIV/0!</v>
      </c>
      <c r="E46" s="109" t="e">
        <f t="shared" si="14"/>
        <v>#DIV/0!</v>
      </c>
      <c r="F46" s="109" t="e">
        <f t="shared" si="14"/>
        <v>#DIV/0!</v>
      </c>
      <c r="G46" s="110" t="e">
        <f t="shared" si="14"/>
        <v>#DIV/0!</v>
      </c>
      <c r="H46" s="110" t="e">
        <f t="shared" si="14"/>
        <v>#DIV/0!</v>
      </c>
      <c r="I46" s="110" t="e">
        <f t="shared" si="14"/>
        <v>#DIV/0!</v>
      </c>
      <c r="J46" s="110" t="e">
        <f t="shared" si="14"/>
        <v>#DIV/0!</v>
      </c>
      <c r="K46" s="110" t="e">
        <f t="shared" si="14"/>
        <v>#DIV/0!</v>
      </c>
      <c r="L46" s="110" t="e">
        <f t="shared" si="14"/>
        <v>#DIV/0!</v>
      </c>
      <c r="M46" s="4"/>
      <c r="N46" s="4"/>
      <c r="O46" s="4"/>
    </row>
    <row r="47" spans="2:18" s="8" customFormat="1" ht="15" hidden="1" customHeight="1" outlineLevel="1" x14ac:dyDescent="0.25">
      <c r="B47" s="99">
        <f t="shared" si="7"/>
        <v>24</v>
      </c>
      <c r="C47" s="108" t="s">
        <v>16</v>
      </c>
      <c r="D47" s="109" t="e">
        <f t="shared" ref="D47:L47" si="15">D34/D16</f>
        <v>#DIV/0!</v>
      </c>
      <c r="E47" s="109" t="e">
        <f t="shared" si="15"/>
        <v>#DIV/0!</v>
      </c>
      <c r="F47" s="109" t="e">
        <f t="shared" si="15"/>
        <v>#DIV/0!</v>
      </c>
      <c r="G47" s="110" t="e">
        <f t="shared" si="15"/>
        <v>#DIV/0!</v>
      </c>
      <c r="H47" s="110" t="e">
        <f t="shared" si="15"/>
        <v>#DIV/0!</v>
      </c>
      <c r="I47" s="110" t="e">
        <f t="shared" si="15"/>
        <v>#DIV/0!</v>
      </c>
      <c r="J47" s="110" t="e">
        <f t="shared" si="15"/>
        <v>#DIV/0!</v>
      </c>
      <c r="K47" s="110" t="e">
        <f t="shared" si="15"/>
        <v>#DIV/0!</v>
      </c>
      <c r="L47" s="110" t="e">
        <f t="shared" si="15"/>
        <v>#DIV/0!</v>
      </c>
      <c r="M47" s="4"/>
      <c r="N47" s="4"/>
      <c r="O47" s="4"/>
    </row>
    <row r="48" spans="2:18" s="8" customFormat="1" ht="15" hidden="1" customHeight="1" outlineLevel="1" x14ac:dyDescent="0.25">
      <c r="B48" s="99">
        <f t="shared" si="7"/>
        <v>25</v>
      </c>
      <c r="C48" s="108" t="s">
        <v>81</v>
      </c>
      <c r="D48" s="109" t="e">
        <f t="shared" ref="D48:L48" si="16">D39/D16</f>
        <v>#DIV/0!</v>
      </c>
      <c r="E48" s="109" t="e">
        <f t="shared" si="16"/>
        <v>#DIV/0!</v>
      </c>
      <c r="F48" s="109" t="e">
        <f t="shared" si="16"/>
        <v>#DIV/0!</v>
      </c>
      <c r="G48" s="110" t="e">
        <f t="shared" si="16"/>
        <v>#DIV/0!</v>
      </c>
      <c r="H48" s="110" t="e">
        <f t="shared" si="16"/>
        <v>#DIV/0!</v>
      </c>
      <c r="I48" s="110" t="e">
        <f t="shared" si="16"/>
        <v>#DIV/0!</v>
      </c>
      <c r="J48" s="110" t="e">
        <f t="shared" si="16"/>
        <v>#DIV/0!</v>
      </c>
      <c r="K48" s="110" t="e">
        <f t="shared" si="16"/>
        <v>#DIV/0!</v>
      </c>
      <c r="L48" s="110" t="e">
        <f t="shared" si="16"/>
        <v>#DIV/0!</v>
      </c>
      <c r="M48" s="4"/>
      <c r="N48" s="4"/>
      <c r="O48" s="4"/>
    </row>
    <row r="49" spans="2:15" s="8" customFormat="1" ht="15" hidden="1" customHeight="1" outlineLevel="1" x14ac:dyDescent="0.25">
      <c r="B49" s="99">
        <f t="shared" si="7"/>
        <v>26</v>
      </c>
      <c r="C49" s="108" t="s">
        <v>104</v>
      </c>
      <c r="D49" s="117" t="e">
        <f>D16/'Nefco Financials'!$H$11</f>
        <v>#DIV/0!</v>
      </c>
      <c r="E49" s="117" t="e">
        <f>E16/'Nefco Financials'!$H$11</f>
        <v>#DIV/0!</v>
      </c>
      <c r="F49" s="117" t="e">
        <f>F16/'Nefco Financials'!$H$11</f>
        <v>#DIV/0!</v>
      </c>
      <c r="G49" s="124" t="e">
        <f>G16/'Nefco Financials'!$H$11</f>
        <v>#DIV/0!</v>
      </c>
      <c r="H49" s="124" t="e">
        <f>H16/'Nefco Financials'!$H$11</f>
        <v>#DIV/0!</v>
      </c>
      <c r="I49" s="124" t="e">
        <f>I16/'Nefco Financials'!$H$11</f>
        <v>#DIV/0!</v>
      </c>
      <c r="J49" s="124" t="e">
        <f>J16/'Nefco Financials'!$H$11</f>
        <v>#DIV/0!</v>
      </c>
      <c r="K49" s="124" t="e">
        <f>K16/'Nefco Financials'!$H$11</f>
        <v>#DIV/0!</v>
      </c>
      <c r="L49" s="124" t="e">
        <f>L16/'Nefco Financials'!$H$11</f>
        <v>#DIV/0!</v>
      </c>
      <c r="M49" s="4"/>
      <c r="N49" s="4"/>
      <c r="O49" s="4"/>
    </row>
    <row r="50" spans="2:15" s="8" customFormat="1" ht="15" hidden="1" customHeight="1" outlineLevel="1" x14ac:dyDescent="0.25">
      <c r="B50" s="99"/>
      <c r="C50" s="128" t="s">
        <v>239</v>
      </c>
      <c r="D50" s="117"/>
      <c r="E50" s="117"/>
      <c r="F50" s="117"/>
      <c r="G50" s="124"/>
      <c r="H50" s="124"/>
      <c r="I50" s="124"/>
      <c r="J50" s="124"/>
      <c r="K50" s="124"/>
      <c r="L50" s="124"/>
      <c r="M50" s="4"/>
      <c r="N50" s="4"/>
      <c r="O50" s="4"/>
    </row>
    <row r="51" spans="2:15" s="8" customFormat="1" ht="15" hidden="1" customHeight="1" outlineLevel="1" x14ac:dyDescent="0.25">
      <c r="B51" s="99">
        <v>94</v>
      </c>
      <c r="C51" s="125" t="s">
        <v>188</v>
      </c>
      <c r="D51" s="129">
        <f>'Sales pipeline specification'!C8</f>
        <v>0</v>
      </c>
      <c r="E51" s="129">
        <f>'Sales pipeline specification'!D8</f>
        <v>0</v>
      </c>
      <c r="F51" s="129">
        <f>'Sales pipeline specification'!E8</f>
        <v>0</v>
      </c>
      <c r="G51" s="130">
        <f>'Sales pipeline specification'!F8</f>
        <v>0</v>
      </c>
      <c r="H51" s="130">
        <f>'Sales pipeline specification'!G8</f>
        <v>0</v>
      </c>
      <c r="I51" s="130">
        <f>'Sales pipeline specification'!H8</f>
        <v>0</v>
      </c>
      <c r="J51" s="130">
        <f>'Sales pipeline specification'!I8</f>
        <v>0</v>
      </c>
      <c r="K51" s="130">
        <f>'Sales pipeline specification'!J8</f>
        <v>0</v>
      </c>
      <c r="L51" s="130">
        <f>'Sales pipeline specification'!K8</f>
        <v>0</v>
      </c>
      <c r="M51" s="4"/>
      <c r="N51" s="4"/>
      <c r="O51" s="4"/>
    </row>
    <row r="52" spans="2:15" s="8" customFormat="1" ht="15" hidden="1" customHeight="1" outlineLevel="1" x14ac:dyDescent="0.25">
      <c r="B52" s="99">
        <v>95</v>
      </c>
      <c r="C52" s="125" t="s">
        <v>189</v>
      </c>
      <c r="D52" s="131">
        <f>IFERROR('Sales pipeline specification'!C9,0)</f>
        <v>1</v>
      </c>
      <c r="E52" s="131">
        <f>'Sales pipeline specification'!D9</f>
        <v>1</v>
      </c>
      <c r="F52" s="131">
        <f>'Sales pipeline specification'!E9</f>
        <v>1</v>
      </c>
      <c r="G52" s="132" t="e">
        <f>'Sales pipeline specification'!F9</f>
        <v>#DIV/0!</v>
      </c>
      <c r="H52" s="132" t="e">
        <f>'Sales pipeline specification'!G9</f>
        <v>#DIV/0!</v>
      </c>
      <c r="I52" s="132" t="e">
        <f>'Sales pipeline specification'!H9</f>
        <v>#DIV/0!</v>
      </c>
      <c r="J52" s="132" t="e">
        <f>'Sales pipeline specification'!I9</f>
        <v>#DIV/0!</v>
      </c>
      <c r="K52" s="132" t="e">
        <f>'Sales pipeline specification'!J9</f>
        <v>#DIV/0!</v>
      </c>
      <c r="L52" s="132" t="e">
        <f>'Sales pipeline specification'!K9</f>
        <v>#DIV/0!</v>
      </c>
      <c r="M52" s="4"/>
      <c r="N52" s="4"/>
      <c r="O52" s="4"/>
    </row>
    <row r="53" spans="2:15" s="8" customFormat="1" ht="15" hidden="1" customHeight="1" outlineLevel="1" x14ac:dyDescent="0.25">
      <c r="B53" s="99">
        <v>96</v>
      </c>
      <c r="C53" s="125" t="s">
        <v>268</v>
      </c>
      <c r="D53" s="133">
        <f>'Sales pipeline specification'!C11</f>
        <v>0</v>
      </c>
      <c r="E53" s="133">
        <f>'Sales pipeline specification'!D11</f>
        <v>0</v>
      </c>
      <c r="F53" s="133">
        <f>'Sales pipeline specification'!E11</f>
        <v>0</v>
      </c>
      <c r="G53" s="125">
        <f>'Sales pipeline specification'!F11</f>
        <v>0</v>
      </c>
      <c r="H53" s="125">
        <f>'Sales pipeline specification'!G11</f>
        <v>0</v>
      </c>
      <c r="I53" s="125">
        <f>'Sales pipeline specification'!H11</f>
        <v>0</v>
      </c>
      <c r="J53" s="125">
        <f>'Sales pipeline specification'!I11</f>
        <v>0</v>
      </c>
      <c r="K53" s="125">
        <f>'Sales pipeline specification'!J11</f>
        <v>0</v>
      </c>
      <c r="L53" s="125">
        <f>'Sales pipeline specification'!K11</f>
        <v>0</v>
      </c>
      <c r="M53" s="4"/>
      <c r="N53" s="4"/>
      <c r="O53" s="4"/>
    </row>
    <row r="54" spans="2:15" s="8" customFormat="1" ht="15" hidden="1" customHeight="1" outlineLevel="1" x14ac:dyDescent="0.25">
      <c r="B54" s="99">
        <v>97</v>
      </c>
      <c r="C54" s="125" t="s">
        <v>269</v>
      </c>
      <c r="D54" s="131">
        <f>'Sales pipeline specification'!C12</f>
        <v>0</v>
      </c>
      <c r="E54" s="131">
        <f>'Sales pipeline specification'!D12</f>
        <v>0</v>
      </c>
      <c r="F54" s="131">
        <f>'Sales pipeline specification'!E12</f>
        <v>0</v>
      </c>
      <c r="G54" s="134" t="e">
        <f>'Sales pipeline specification'!F12</f>
        <v>#DIV/0!</v>
      </c>
      <c r="H54" s="134" t="e">
        <f>'Sales pipeline specification'!G12</f>
        <v>#DIV/0!</v>
      </c>
      <c r="I54" s="134" t="e">
        <f>'Sales pipeline specification'!H12</f>
        <v>#DIV/0!</v>
      </c>
      <c r="J54" s="134" t="e">
        <f>'Sales pipeline specification'!I12</f>
        <v>#DIV/0!</v>
      </c>
      <c r="K54" s="134" t="e">
        <f>'Sales pipeline specification'!J12</f>
        <v>#DIV/0!</v>
      </c>
      <c r="L54" s="134" t="e">
        <f>'Sales pipeline specification'!K12</f>
        <v>#DIV/0!</v>
      </c>
      <c r="M54" s="4"/>
      <c r="N54" s="4"/>
      <c r="O54" s="4"/>
    </row>
    <row r="55" spans="2:15" s="8" customFormat="1" ht="15" hidden="1" customHeight="1" outlineLevel="1" x14ac:dyDescent="0.25">
      <c r="B55" s="99"/>
      <c r="C55" s="125" t="s">
        <v>270</v>
      </c>
      <c r="D55" s="159">
        <f>'Sales pipeline specification'!C14</f>
        <v>0</v>
      </c>
      <c r="E55" s="159">
        <f>'Sales pipeline specification'!D14</f>
        <v>0</v>
      </c>
      <c r="F55" s="159">
        <f>'Sales pipeline specification'!E14</f>
        <v>0</v>
      </c>
      <c r="G55" s="160">
        <f>'Sales pipeline specification'!F14</f>
        <v>0</v>
      </c>
      <c r="H55" s="160">
        <f>'Sales pipeline specification'!G14</f>
        <v>0</v>
      </c>
      <c r="I55" s="160">
        <f>'Sales pipeline specification'!H14</f>
        <v>0</v>
      </c>
      <c r="J55" s="160">
        <f>'Sales pipeline specification'!I14</f>
        <v>0</v>
      </c>
      <c r="K55" s="160">
        <f>'Sales pipeline specification'!J14</f>
        <v>0</v>
      </c>
      <c r="L55" s="160">
        <f>'Sales pipeline specification'!K14</f>
        <v>0</v>
      </c>
      <c r="M55" s="4"/>
      <c r="N55" s="4"/>
      <c r="O55" s="4"/>
    </row>
    <row r="56" spans="2:15" s="8" customFormat="1" ht="15" hidden="1" customHeight="1" outlineLevel="1" x14ac:dyDescent="0.25">
      <c r="B56" s="99"/>
      <c r="C56" s="125" t="s">
        <v>271</v>
      </c>
      <c r="D56" s="131">
        <f>'Sales pipeline specification'!C15</f>
        <v>0</v>
      </c>
      <c r="E56" s="131">
        <f>'Sales pipeline specification'!D15</f>
        <v>0</v>
      </c>
      <c r="F56" s="131">
        <f>'Sales pipeline specification'!E15</f>
        <v>0</v>
      </c>
      <c r="G56" s="134" t="e">
        <f>'Sales pipeline specification'!F15</f>
        <v>#DIV/0!</v>
      </c>
      <c r="H56" s="134" t="e">
        <f>'Sales pipeline specification'!G15</f>
        <v>#DIV/0!</v>
      </c>
      <c r="I56" s="134" t="e">
        <f>'Sales pipeline specification'!H15</f>
        <v>#DIV/0!</v>
      </c>
      <c r="J56" s="134" t="e">
        <f>'Sales pipeline specification'!I15</f>
        <v>#DIV/0!</v>
      </c>
      <c r="K56" s="134" t="e">
        <f>'Sales pipeline specification'!J15</f>
        <v>#DIV/0!</v>
      </c>
      <c r="L56" s="134" t="e">
        <f>'Sales pipeline specification'!K15</f>
        <v>#DIV/0!</v>
      </c>
      <c r="M56" s="4"/>
      <c r="N56" s="4"/>
      <c r="O56" s="4"/>
    </row>
    <row r="57" spans="2:15" s="8" customFormat="1" ht="15" hidden="1" customHeight="1" outlineLevel="1" x14ac:dyDescent="0.25">
      <c r="B57" s="99">
        <v>98</v>
      </c>
      <c r="C57" s="125" t="s">
        <v>190</v>
      </c>
      <c r="D57" s="133">
        <f>'Sales pipeline specification'!C17</f>
        <v>0</v>
      </c>
      <c r="E57" s="133">
        <f>'Sales pipeline specification'!D17</f>
        <v>0</v>
      </c>
      <c r="F57" s="133">
        <f>'Sales pipeline specification'!E17</f>
        <v>0</v>
      </c>
      <c r="G57" s="125">
        <f>'Sales pipeline specification'!F17</f>
        <v>0</v>
      </c>
      <c r="H57" s="125">
        <f>'Sales pipeline specification'!G17</f>
        <v>0</v>
      </c>
      <c r="I57" s="125">
        <f>'Sales pipeline specification'!H17</f>
        <v>0</v>
      </c>
      <c r="J57" s="125">
        <f>'Sales pipeline specification'!I17</f>
        <v>0</v>
      </c>
      <c r="K57" s="125">
        <f>'Sales pipeline specification'!J17</f>
        <v>0</v>
      </c>
      <c r="L57" s="125">
        <f>'Sales pipeline specification'!K17</f>
        <v>0</v>
      </c>
      <c r="M57" s="4"/>
      <c r="N57" s="4"/>
      <c r="O57" s="4"/>
    </row>
    <row r="58" spans="2:15" s="8" customFormat="1" ht="15" hidden="1" customHeight="1" outlineLevel="1" thickBot="1" x14ac:dyDescent="0.3">
      <c r="B58" s="99">
        <v>99</v>
      </c>
      <c r="C58" s="135" t="s">
        <v>191</v>
      </c>
      <c r="D58" s="136">
        <f>'Sales pipeline specification'!C18</f>
        <v>0</v>
      </c>
      <c r="E58" s="136">
        <f>'Sales pipeline specification'!D18</f>
        <v>0</v>
      </c>
      <c r="F58" s="136">
        <f>'Sales pipeline specification'!E18</f>
        <v>0</v>
      </c>
      <c r="G58" s="137" t="e">
        <f>'Sales pipeline specification'!F18</f>
        <v>#DIV/0!</v>
      </c>
      <c r="H58" s="137" t="e">
        <f>'Sales pipeline specification'!G18</f>
        <v>#DIV/0!</v>
      </c>
      <c r="I58" s="137" t="e">
        <f>'Sales pipeline specification'!H18</f>
        <v>#DIV/0!</v>
      </c>
      <c r="J58" s="137" t="e">
        <f>'Sales pipeline specification'!I18</f>
        <v>#DIV/0!</v>
      </c>
      <c r="K58" s="137" t="e">
        <f>'Sales pipeline specification'!J18</f>
        <v>#DIV/0!</v>
      </c>
      <c r="L58" s="137" t="e">
        <f>'Sales pipeline specification'!K18</f>
        <v>#DIV/0!</v>
      </c>
      <c r="M58" s="4"/>
      <c r="N58" s="4"/>
      <c r="O58" s="4"/>
    </row>
    <row r="59" spans="2:15" s="8" customFormat="1" ht="15" customHeight="1" collapsed="1" x14ac:dyDescent="0.25">
      <c r="B59" s="99"/>
      <c r="C59" s="96"/>
      <c r="D59" s="51"/>
      <c r="E59" s="51"/>
      <c r="F59" s="51"/>
      <c r="G59" s="51"/>
      <c r="H59" s="51"/>
      <c r="I59" s="51"/>
      <c r="J59" s="51"/>
      <c r="K59" s="51"/>
      <c r="L59" s="51"/>
      <c r="M59" s="4"/>
      <c r="N59" s="4"/>
      <c r="O59" s="4"/>
    </row>
    <row r="60" spans="2:15" s="8" customFormat="1" ht="15" customHeight="1" x14ac:dyDescent="0.25">
      <c r="B60" s="99"/>
      <c r="C60" s="104" t="s">
        <v>17</v>
      </c>
      <c r="D60" s="104"/>
      <c r="E60" s="104"/>
      <c r="F60" s="104"/>
      <c r="G60" s="104"/>
      <c r="H60" s="104"/>
      <c r="I60" s="104"/>
      <c r="J60" s="104"/>
      <c r="K60" s="104"/>
      <c r="L60" s="104"/>
      <c r="M60" s="4"/>
      <c r="N60" s="4"/>
      <c r="O60" s="4"/>
    </row>
    <row r="61" spans="2:15" s="8" customFormat="1" ht="15" customHeight="1" x14ac:dyDescent="0.25">
      <c r="B61" s="99"/>
      <c r="C61" s="101" t="s">
        <v>220</v>
      </c>
      <c r="D61" s="171">
        <f>'Nefco Financials'!D$18</f>
        <v>2021</v>
      </c>
      <c r="E61" s="171">
        <f>'Nefco Financials'!E$18</f>
        <v>2022</v>
      </c>
      <c r="F61" s="171">
        <f>'Nefco Financials'!F$18</f>
        <v>2023</v>
      </c>
      <c r="G61" s="171">
        <f>'Nefco Financials'!H$18</f>
        <v>2024</v>
      </c>
      <c r="H61" s="171">
        <f>'Nefco Financials'!I$18</f>
        <v>2025</v>
      </c>
      <c r="I61" s="171">
        <f>'Nefco Financials'!J$18</f>
        <v>2026</v>
      </c>
      <c r="J61" s="171">
        <f>'Nefco Financials'!K$18</f>
        <v>2027</v>
      </c>
      <c r="K61" s="171">
        <f>'Nefco Financials'!L$18</f>
        <v>2028</v>
      </c>
      <c r="L61" s="171">
        <f>'Nefco Financials'!M$18</f>
        <v>2029</v>
      </c>
      <c r="M61" s="4"/>
      <c r="N61" s="4"/>
      <c r="O61" s="4"/>
    </row>
    <row r="62" spans="2:15" s="8" customFormat="1" ht="15" customHeight="1" x14ac:dyDescent="0.25">
      <c r="B62" s="99"/>
      <c r="C62" s="103"/>
      <c r="D62" s="102" t="s">
        <v>12</v>
      </c>
      <c r="E62" s="102" t="s">
        <v>12</v>
      </c>
      <c r="F62" s="102" t="s">
        <v>12</v>
      </c>
      <c r="G62" s="102" t="s">
        <v>13</v>
      </c>
      <c r="H62" s="102" t="s">
        <v>13</v>
      </c>
      <c r="I62" s="102" t="s">
        <v>13</v>
      </c>
      <c r="J62" s="102" t="s">
        <v>13</v>
      </c>
      <c r="K62" s="102" t="s">
        <v>13</v>
      </c>
      <c r="L62" s="102" t="s">
        <v>13</v>
      </c>
      <c r="M62" s="4"/>
      <c r="N62" s="4"/>
      <c r="O62" s="4"/>
    </row>
    <row r="63" spans="2:15" s="8" customFormat="1" ht="15" customHeight="1" x14ac:dyDescent="0.25">
      <c r="B63" s="99">
        <v>27</v>
      </c>
      <c r="C63" s="94" t="s">
        <v>22</v>
      </c>
      <c r="D63" s="16"/>
      <c r="E63" s="16"/>
      <c r="F63" s="16"/>
      <c r="G63" s="25"/>
      <c r="H63" s="25"/>
      <c r="I63" s="25"/>
      <c r="J63" s="25"/>
      <c r="K63" s="25"/>
      <c r="L63" s="25"/>
      <c r="M63" s="4"/>
      <c r="N63" s="4"/>
      <c r="O63" s="4"/>
    </row>
    <row r="64" spans="2:15" s="8" customFormat="1" ht="15" customHeight="1" x14ac:dyDescent="0.25">
      <c r="B64" s="99">
        <f t="shared" si="7"/>
        <v>28</v>
      </c>
      <c r="C64" s="5" t="s">
        <v>18</v>
      </c>
      <c r="D64" s="13">
        <f>'Nefco Financials'!D74</f>
        <v>0</v>
      </c>
      <c r="E64" s="13">
        <f>'Nefco Financials'!E74</f>
        <v>0</v>
      </c>
      <c r="F64" s="13">
        <f>'Nefco Financials'!F74</f>
        <v>0</v>
      </c>
      <c r="G64" s="9">
        <f>'Nefco Financials'!H74</f>
        <v>0</v>
      </c>
      <c r="H64" s="9">
        <f>'Nefco Financials'!I74</f>
        <v>0</v>
      </c>
      <c r="I64" s="9">
        <f>'Nefco Financials'!J74</f>
        <v>0</v>
      </c>
      <c r="J64" s="9">
        <f>'Nefco Financials'!K74</f>
        <v>0</v>
      </c>
      <c r="K64" s="9">
        <f>'Nefco Financials'!L74</f>
        <v>0</v>
      </c>
      <c r="L64" s="9">
        <f>'Nefco Financials'!M74</f>
        <v>0</v>
      </c>
      <c r="M64" s="319"/>
      <c r="N64" s="4"/>
      <c r="O64" s="4"/>
    </row>
    <row r="65" spans="2:17" s="8" customFormat="1" ht="15" customHeight="1" x14ac:dyDescent="0.25">
      <c r="B65" s="99">
        <f t="shared" si="7"/>
        <v>29</v>
      </c>
      <c r="C65" s="5" t="s">
        <v>19</v>
      </c>
      <c r="D65" s="13">
        <f>'Nefco Financials'!D75</f>
        <v>0</v>
      </c>
      <c r="E65" s="13">
        <f>'Nefco Financials'!E75</f>
        <v>0</v>
      </c>
      <c r="F65" s="13">
        <f>'Nefco Financials'!F75</f>
        <v>0</v>
      </c>
      <c r="G65" s="9">
        <f>'Nefco Financials'!H75</f>
        <v>0</v>
      </c>
      <c r="H65" s="9">
        <f>'Nefco Financials'!I75</f>
        <v>0</v>
      </c>
      <c r="I65" s="9">
        <f>'Nefco Financials'!J75</f>
        <v>0</v>
      </c>
      <c r="J65" s="9">
        <f>'Nefco Financials'!K75</f>
        <v>0</v>
      </c>
      <c r="K65" s="9">
        <f>'Nefco Financials'!L75</f>
        <v>0</v>
      </c>
      <c r="L65" s="9">
        <f>'Nefco Financials'!M75</f>
        <v>0</v>
      </c>
      <c r="M65" s="4"/>
      <c r="N65" s="4"/>
      <c r="O65" s="4"/>
    </row>
    <row r="66" spans="2:17" s="8" customFormat="1" ht="15" customHeight="1" x14ac:dyDescent="0.25">
      <c r="B66" s="99">
        <f t="shared" si="7"/>
        <v>30</v>
      </c>
      <c r="C66" s="5" t="s">
        <v>101</v>
      </c>
      <c r="D66" s="13">
        <f>'Nefco Financials'!D76</f>
        <v>0</v>
      </c>
      <c r="E66" s="13">
        <f>'Nefco Financials'!E76</f>
        <v>0</v>
      </c>
      <c r="F66" s="13">
        <f>'Nefco Financials'!F76</f>
        <v>0</v>
      </c>
      <c r="G66" s="9">
        <f>'Nefco Financials'!H76</f>
        <v>0</v>
      </c>
      <c r="H66" s="9">
        <f>'Nefco Financials'!I76</f>
        <v>0</v>
      </c>
      <c r="I66" s="9">
        <f>'Nefco Financials'!J76</f>
        <v>0</v>
      </c>
      <c r="J66" s="9">
        <f>'Nefco Financials'!K76</f>
        <v>0</v>
      </c>
      <c r="K66" s="9">
        <f>'Nefco Financials'!L76</f>
        <v>0</v>
      </c>
      <c r="L66" s="9">
        <f>'Nefco Financials'!M76</f>
        <v>0</v>
      </c>
      <c r="M66" s="319"/>
      <c r="N66" s="4"/>
      <c r="O66" s="4"/>
    </row>
    <row r="67" spans="2:17" s="8" customFormat="1" ht="15" customHeight="1" x14ac:dyDescent="0.25">
      <c r="B67" s="99">
        <f t="shared" si="7"/>
        <v>31</v>
      </c>
      <c r="C67" s="95" t="s">
        <v>102</v>
      </c>
      <c r="D67" s="18">
        <f>SUM(D64:D66)</f>
        <v>0</v>
      </c>
      <c r="E67" s="18">
        <f t="shared" ref="E67:L67" si="17">SUM(E64:E66)</f>
        <v>0</v>
      </c>
      <c r="F67" s="18">
        <f t="shared" si="17"/>
        <v>0</v>
      </c>
      <c r="G67" s="19">
        <f t="shared" si="17"/>
        <v>0</v>
      </c>
      <c r="H67" s="19">
        <f t="shared" si="17"/>
        <v>0</v>
      </c>
      <c r="I67" s="19">
        <f t="shared" si="17"/>
        <v>0</v>
      </c>
      <c r="J67" s="19">
        <f t="shared" si="17"/>
        <v>0</v>
      </c>
      <c r="K67" s="19">
        <f t="shared" si="17"/>
        <v>0</v>
      </c>
      <c r="L67" s="19">
        <f t="shared" si="17"/>
        <v>0</v>
      </c>
      <c r="M67" s="4"/>
      <c r="N67" s="4"/>
      <c r="O67" s="4"/>
    </row>
    <row r="68" spans="2:17" s="8" customFormat="1" ht="15" customHeight="1" x14ac:dyDescent="0.25">
      <c r="B68" s="99"/>
      <c r="C68" s="51"/>
      <c r="D68" s="16"/>
      <c r="E68" s="16"/>
      <c r="F68" s="16"/>
      <c r="G68" s="17"/>
      <c r="H68" s="17"/>
      <c r="I68" s="17"/>
      <c r="J68" s="17"/>
      <c r="K68" s="17"/>
      <c r="L68" s="17"/>
      <c r="M68" s="4"/>
      <c r="N68" s="4"/>
      <c r="O68" s="4"/>
    </row>
    <row r="69" spans="2:17" s="8" customFormat="1" ht="15" customHeight="1" x14ac:dyDescent="0.25">
      <c r="B69" s="138"/>
      <c r="C69" s="2" t="s">
        <v>267</v>
      </c>
      <c r="D69" s="13">
        <f>'Nefco Financials'!D80</f>
        <v>0</v>
      </c>
      <c r="E69" s="13">
        <f>'Nefco Financials'!E80</f>
        <v>0</v>
      </c>
      <c r="F69" s="13">
        <f>'Nefco Financials'!F80</f>
        <v>0</v>
      </c>
      <c r="G69" s="9" t="e">
        <f>('Nefco Financials'!H80/'Nefco Financials'!H$25)*G16</f>
        <v>#DIV/0!</v>
      </c>
      <c r="H69" s="9" t="e">
        <f>('Nefco Financials'!I80/'Nefco Financials'!I$25)*H16</f>
        <v>#DIV/0!</v>
      </c>
      <c r="I69" s="9" t="e">
        <f>('Nefco Financials'!J80/'Nefco Financials'!J$25)*I16</f>
        <v>#DIV/0!</v>
      </c>
      <c r="J69" s="9" t="e">
        <f>('Nefco Financials'!K80/'Nefco Financials'!K$25)*J16</f>
        <v>#DIV/0!</v>
      </c>
      <c r="K69" s="9" t="e">
        <f>('Nefco Financials'!L80/'Nefco Financials'!L$25)*K16</f>
        <v>#DIV/0!</v>
      </c>
      <c r="L69" s="9" t="e">
        <f>('Nefco Financials'!M80/'Nefco Financials'!M$25)*L16</f>
        <v>#DIV/0!</v>
      </c>
      <c r="M69" s="4" t="s">
        <v>284</v>
      </c>
      <c r="N69" s="4"/>
      <c r="O69" s="4"/>
      <c r="P69" s="162"/>
      <c r="Q69" s="162"/>
    </row>
    <row r="70" spans="2:17" s="107" customFormat="1" ht="15" customHeight="1" x14ac:dyDescent="0.25">
      <c r="B70" s="99">
        <v>32</v>
      </c>
      <c r="C70" s="5" t="s">
        <v>20</v>
      </c>
      <c r="D70" s="13">
        <f>'Nefco Financials'!D79</f>
        <v>0</v>
      </c>
      <c r="E70" s="13">
        <f>'Nefco Financials'!E79</f>
        <v>0</v>
      </c>
      <c r="F70" s="13">
        <f>'Nefco Financials'!F79</f>
        <v>0</v>
      </c>
      <c r="G70" s="9" t="e">
        <f>('Nefco Financials'!H79/'Nefco Financials'!H$25)*G16</f>
        <v>#DIV/0!</v>
      </c>
      <c r="H70" s="9" t="e">
        <f>('Nefco Financials'!I79/'Nefco Financials'!I$25)*H16</f>
        <v>#DIV/0!</v>
      </c>
      <c r="I70" s="9" t="e">
        <f>('Nefco Financials'!J79/'Nefco Financials'!J$25)*I16</f>
        <v>#DIV/0!</v>
      </c>
      <c r="J70" s="9" t="e">
        <f>('Nefco Financials'!K79/'Nefco Financials'!K$25)*J16</f>
        <v>#DIV/0!</v>
      </c>
      <c r="K70" s="9" t="e">
        <f>('Nefco Financials'!L79/'Nefco Financials'!L$25)*K16</f>
        <v>#DIV/0!</v>
      </c>
      <c r="L70" s="9" t="e">
        <f>('Nefco Financials'!M79/'Nefco Financials'!M$25)*L16</f>
        <v>#DIV/0!</v>
      </c>
      <c r="M70" s="4" t="s">
        <v>284</v>
      </c>
      <c r="N70" s="4"/>
      <c r="O70" s="111"/>
      <c r="P70" s="163"/>
      <c r="Q70" s="163"/>
    </row>
    <row r="71" spans="2:17" s="8" customFormat="1" ht="15" customHeight="1" x14ac:dyDescent="0.25">
      <c r="B71" s="99">
        <f t="shared" si="7"/>
        <v>33</v>
      </c>
      <c r="C71" s="5" t="s">
        <v>21</v>
      </c>
      <c r="D71" s="13">
        <f>'Nefco Financials'!D81</f>
        <v>0</v>
      </c>
      <c r="E71" s="13">
        <f>'Nefco Financials'!E81</f>
        <v>0</v>
      </c>
      <c r="F71" s="13">
        <f>'Nefco Financials'!F81</f>
        <v>0</v>
      </c>
      <c r="G71" s="9" t="e">
        <f>('Nefco Financials'!H81/'Nefco Financials'!H$25)*G16</f>
        <v>#DIV/0!</v>
      </c>
      <c r="H71" s="9" t="e">
        <f>('Nefco Financials'!I81/'Nefco Financials'!I$25)*H16</f>
        <v>#DIV/0!</v>
      </c>
      <c r="I71" s="9" t="e">
        <f>('Nefco Financials'!J81/'Nefco Financials'!J$25)*I16</f>
        <v>#DIV/0!</v>
      </c>
      <c r="J71" s="9" t="e">
        <f>('Nefco Financials'!K81/'Nefco Financials'!K$25)*J16</f>
        <v>#DIV/0!</v>
      </c>
      <c r="K71" s="9" t="e">
        <f>('Nefco Financials'!L81/'Nefco Financials'!L$25)*K16</f>
        <v>#DIV/0!</v>
      </c>
      <c r="L71" s="9" t="e">
        <f>('Nefco Financials'!M81/'Nefco Financials'!M$25)*L16</f>
        <v>#DIV/0!</v>
      </c>
      <c r="M71" s="4" t="s">
        <v>284</v>
      </c>
      <c r="N71" s="4"/>
      <c r="O71" s="4"/>
      <c r="P71" s="164"/>
      <c r="Q71" s="162"/>
    </row>
    <row r="72" spans="2:17" s="8" customFormat="1" ht="15" customHeight="1" x14ac:dyDescent="0.25">
      <c r="B72" s="99">
        <f t="shared" si="7"/>
        <v>34</v>
      </c>
      <c r="C72" s="95" t="s">
        <v>103</v>
      </c>
      <c r="D72" s="18">
        <f>SUM(D69:D71)</f>
        <v>0</v>
      </c>
      <c r="E72" s="18">
        <f t="shared" ref="E72:L72" si="18">SUM(E69:E71)</f>
        <v>0</v>
      </c>
      <c r="F72" s="18">
        <f t="shared" si="18"/>
        <v>0</v>
      </c>
      <c r="G72" s="19" t="e">
        <f t="shared" si="18"/>
        <v>#DIV/0!</v>
      </c>
      <c r="H72" s="19" t="e">
        <f t="shared" si="18"/>
        <v>#DIV/0!</v>
      </c>
      <c r="I72" s="19" t="e">
        <f t="shared" si="18"/>
        <v>#DIV/0!</v>
      </c>
      <c r="J72" s="19" t="e">
        <f t="shared" si="18"/>
        <v>#DIV/0!</v>
      </c>
      <c r="K72" s="19" t="e">
        <f t="shared" si="18"/>
        <v>#DIV/0!</v>
      </c>
      <c r="L72" s="19" t="e">
        <f t="shared" si="18"/>
        <v>#DIV/0!</v>
      </c>
      <c r="M72" s="4"/>
      <c r="N72" s="4"/>
      <c r="O72" s="4"/>
      <c r="P72" s="162"/>
      <c r="Q72" s="162"/>
    </row>
    <row r="73" spans="2:17" s="8" customFormat="1" ht="15" customHeight="1" x14ac:dyDescent="0.25">
      <c r="B73" s="99"/>
      <c r="C73" s="51"/>
      <c r="D73" s="16"/>
      <c r="E73" s="16"/>
      <c r="F73" s="16"/>
      <c r="G73" s="17"/>
      <c r="H73" s="17"/>
      <c r="I73" s="17"/>
      <c r="J73" s="17"/>
      <c r="K73" s="17"/>
      <c r="L73" s="17"/>
      <c r="M73" s="4"/>
      <c r="N73" s="4"/>
      <c r="O73" s="4"/>
    </row>
    <row r="74" spans="2:17" s="8" customFormat="1" ht="15" customHeight="1" x14ac:dyDescent="0.25">
      <c r="B74" s="99">
        <v>35</v>
      </c>
      <c r="C74" s="52" t="s">
        <v>3</v>
      </c>
      <c r="D74" s="26">
        <f>'Nefco Financials'!D84</f>
        <v>0</v>
      </c>
      <c r="E74" s="26">
        <f>'Nefco Financials'!E84</f>
        <v>0</v>
      </c>
      <c r="F74" s="26">
        <f>'Nefco Financials'!F84</f>
        <v>0</v>
      </c>
      <c r="G74" s="27" t="e">
        <f>G151</f>
        <v>#DIV/0!</v>
      </c>
      <c r="H74" s="27" t="e">
        <f t="shared" ref="H74:L74" si="19">H151</f>
        <v>#DIV/0!</v>
      </c>
      <c r="I74" s="27" t="e">
        <f t="shared" si="19"/>
        <v>#DIV/0!</v>
      </c>
      <c r="J74" s="27" t="e">
        <f t="shared" si="19"/>
        <v>#DIV/0!</v>
      </c>
      <c r="K74" s="27" t="e">
        <f t="shared" si="19"/>
        <v>#DIV/0!</v>
      </c>
      <c r="L74" s="27" t="e">
        <f t="shared" si="19"/>
        <v>#DIV/0!</v>
      </c>
      <c r="M74" s="111"/>
      <c r="N74" s="111"/>
      <c r="O74" s="4"/>
    </row>
    <row r="75" spans="2:17" s="8" customFormat="1" ht="15" customHeight="1" x14ac:dyDescent="0.25">
      <c r="B75" s="99"/>
      <c r="C75" s="52"/>
      <c r="D75" s="26"/>
      <c r="E75" s="26"/>
      <c r="F75" s="26"/>
      <c r="G75" s="27"/>
      <c r="H75" s="27"/>
      <c r="I75" s="27"/>
      <c r="J75" s="27"/>
      <c r="K75" s="27"/>
      <c r="L75" s="27"/>
      <c r="M75" s="111"/>
      <c r="N75" s="111"/>
      <c r="O75" s="4"/>
    </row>
    <row r="76" spans="2:17" s="8" customFormat="1" ht="15" customHeight="1" thickBot="1" x14ac:dyDescent="0.3">
      <c r="B76" s="99">
        <f>1+B74</f>
        <v>36</v>
      </c>
      <c r="C76" s="48" t="s">
        <v>4</v>
      </c>
      <c r="D76" s="20">
        <f t="shared" ref="D76:L76" si="20">D74+D72+D67</f>
        <v>0</v>
      </c>
      <c r="E76" s="20">
        <f>E74+E72+E67</f>
        <v>0</v>
      </c>
      <c r="F76" s="20">
        <f t="shared" si="20"/>
        <v>0</v>
      </c>
      <c r="G76" s="21" t="e">
        <f t="shared" si="20"/>
        <v>#DIV/0!</v>
      </c>
      <c r="H76" s="21" t="e">
        <f t="shared" si="20"/>
        <v>#DIV/0!</v>
      </c>
      <c r="I76" s="21" t="e">
        <f t="shared" si="20"/>
        <v>#DIV/0!</v>
      </c>
      <c r="J76" s="21" t="e">
        <f t="shared" si="20"/>
        <v>#DIV/0!</v>
      </c>
      <c r="K76" s="21" t="e">
        <f t="shared" si="20"/>
        <v>#DIV/0!</v>
      </c>
      <c r="L76" s="21" t="e">
        <f t="shared" si="20"/>
        <v>#DIV/0!</v>
      </c>
      <c r="M76" s="4"/>
      <c r="N76" s="4"/>
      <c r="O76" s="4"/>
    </row>
    <row r="77" spans="2:17" s="8" customFormat="1" ht="15" customHeight="1" x14ac:dyDescent="0.25">
      <c r="B77" s="99"/>
      <c r="C77" s="51"/>
      <c r="D77" s="16"/>
      <c r="E77" s="16"/>
      <c r="F77" s="16"/>
      <c r="G77" s="17"/>
      <c r="H77" s="17"/>
      <c r="I77" s="17"/>
      <c r="J77" s="17"/>
      <c r="K77" s="17"/>
      <c r="L77" s="17"/>
      <c r="M77" s="4"/>
      <c r="N77" s="4"/>
      <c r="O77" s="4"/>
    </row>
    <row r="78" spans="2:17" s="8" customFormat="1" ht="15" customHeight="1" x14ac:dyDescent="0.25">
      <c r="B78" s="99"/>
      <c r="C78" s="94" t="s">
        <v>5</v>
      </c>
      <c r="D78" s="16"/>
      <c r="E78" s="16"/>
      <c r="F78" s="16"/>
      <c r="G78" s="17"/>
      <c r="H78" s="17"/>
      <c r="I78" s="17"/>
      <c r="J78" s="17"/>
      <c r="K78" s="17"/>
      <c r="L78" s="17"/>
      <c r="M78" s="4"/>
      <c r="N78" s="4"/>
      <c r="O78" s="4"/>
    </row>
    <row r="79" spans="2:17" s="8" customFormat="1" ht="15" customHeight="1" x14ac:dyDescent="0.25">
      <c r="B79" s="99">
        <v>37</v>
      </c>
      <c r="C79" s="5" t="s">
        <v>6</v>
      </c>
      <c r="D79" s="13">
        <f>'Nefco Financials'!D89</f>
        <v>0</v>
      </c>
      <c r="E79" s="13">
        <f>'Nefco Financials'!E89</f>
        <v>0</v>
      </c>
      <c r="F79" s="13">
        <f>'Nefco Financials'!F89</f>
        <v>0</v>
      </c>
      <c r="G79" s="9">
        <f>'Nefco Financials'!H89</f>
        <v>0</v>
      </c>
      <c r="H79" s="9">
        <f>'Nefco Financials'!I89</f>
        <v>0</v>
      </c>
      <c r="I79" s="9">
        <f>'Nefco Financials'!J89</f>
        <v>0</v>
      </c>
      <c r="J79" s="9">
        <f>'Nefco Financials'!K89</f>
        <v>0</v>
      </c>
      <c r="K79" s="9">
        <f>'Nefco Financials'!L89</f>
        <v>0</v>
      </c>
      <c r="L79" s="9">
        <f>'Nefco Financials'!M89</f>
        <v>0</v>
      </c>
      <c r="M79" s="4"/>
      <c r="N79" s="4"/>
      <c r="O79" s="4"/>
    </row>
    <row r="80" spans="2:17" s="8" customFormat="1" ht="15" customHeight="1" x14ac:dyDescent="0.25">
      <c r="B80" s="99">
        <f>1+B82</f>
        <v>40</v>
      </c>
      <c r="C80" s="5" t="s">
        <v>145</v>
      </c>
      <c r="D80" s="13">
        <f>'Nefco Financials'!D90</f>
        <v>0</v>
      </c>
      <c r="E80" s="13">
        <f>'Nefco Financials'!E90</f>
        <v>0</v>
      </c>
      <c r="F80" s="13">
        <f>'Nefco Financials'!F90</f>
        <v>0</v>
      </c>
      <c r="G80" s="9">
        <f>'Nefco Financials'!H90</f>
        <v>0</v>
      </c>
      <c r="H80" s="9">
        <f>'Nefco Financials'!I90</f>
        <v>0</v>
      </c>
      <c r="I80" s="9">
        <f>'Nefco Financials'!J90</f>
        <v>0</v>
      </c>
      <c r="J80" s="9">
        <f>'Nefco Financials'!K90</f>
        <v>0</v>
      </c>
      <c r="K80" s="9">
        <f>'Nefco Financials'!L90</f>
        <v>0</v>
      </c>
      <c r="L80" s="9">
        <f>'Nefco Financials'!M90</f>
        <v>0</v>
      </c>
      <c r="M80" s="4"/>
      <c r="N80" s="4"/>
      <c r="O80" s="4"/>
    </row>
    <row r="81" spans="2:17" s="8" customFormat="1" ht="15" customHeight="1" x14ac:dyDescent="0.25">
      <c r="B81" s="99">
        <f>1+B79</f>
        <v>38</v>
      </c>
      <c r="C81" s="5" t="s">
        <v>7</v>
      </c>
      <c r="D81" s="13">
        <f>'Nefco Financials'!D91</f>
        <v>0</v>
      </c>
      <c r="E81" s="13">
        <f>'Nefco Financials'!E91</f>
        <v>0</v>
      </c>
      <c r="F81" s="13">
        <f>'Nefco Financials'!F91</f>
        <v>0</v>
      </c>
      <c r="G81" s="9">
        <f>'Nefco Financials'!H91</f>
        <v>0</v>
      </c>
      <c r="H81" s="9" t="e">
        <f>G82+G81</f>
        <v>#DIV/0!</v>
      </c>
      <c r="I81" s="9" t="e">
        <f t="shared" ref="I81:L81" si="21">H82+H81</f>
        <v>#DIV/0!</v>
      </c>
      <c r="J81" s="9" t="e">
        <f t="shared" si="21"/>
        <v>#DIV/0!</v>
      </c>
      <c r="K81" s="9" t="e">
        <f t="shared" si="21"/>
        <v>#DIV/0!</v>
      </c>
      <c r="L81" s="9" t="e">
        <f t="shared" si="21"/>
        <v>#DIV/0!</v>
      </c>
      <c r="M81" s="4"/>
      <c r="N81" s="4"/>
      <c r="O81" s="4"/>
    </row>
    <row r="82" spans="2:17" s="8" customFormat="1" ht="15" customHeight="1" x14ac:dyDescent="0.25">
      <c r="B82" s="99">
        <f t="shared" si="7"/>
        <v>39</v>
      </c>
      <c r="C82" s="5" t="s">
        <v>92</v>
      </c>
      <c r="D82" s="13">
        <f>'Nefco Financials'!D92</f>
        <v>0</v>
      </c>
      <c r="E82" s="13">
        <f>'Nefco Financials'!E92</f>
        <v>0</v>
      </c>
      <c r="F82" s="13">
        <f>'Nefco Financials'!F92</f>
        <v>0</v>
      </c>
      <c r="G82" s="9" t="e">
        <f>G39</f>
        <v>#DIV/0!</v>
      </c>
      <c r="H82" s="9" t="e">
        <f t="shared" ref="H82:L82" si="22">H39</f>
        <v>#DIV/0!</v>
      </c>
      <c r="I82" s="9" t="e">
        <f t="shared" si="22"/>
        <v>#DIV/0!</v>
      </c>
      <c r="J82" s="9" t="e">
        <f t="shared" si="22"/>
        <v>#DIV/0!</v>
      </c>
      <c r="K82" s="9" t="e">
        <f t="shared" si="22"/>
        <v>#DIV/0!</v>
      </c>
      <c r="L82" s="9" t="e">
        <f t="shared" si="22"/>
        <v>#DIV/0!</v>
      </c>
      <c r="M82" s="4"/>
      <c r="N82" s="4"/>
      <c r="O82" s="4"/>
    </row>
    <row r="83" spans="2:17" s="8" customFormat="1" ht="15" customHeight="1" thickBot="1" x14ac:dyDescent="0.3">
      <c r="B83" s="99">
        <f>1+B80</f>
        <v>41</v>
      </c>
      <c r="C83" s="48" t="s">
        <v>9</v>
      </c>
      <c r="D83" s="20">
        <f t="shared" ref="D83:L83" si="23">SUM(D79:D82)</f>
        <v>0</v>
      </c>
      <c r="E83" s="20">
        <f t="shared" si="23"/>
        <v>0</v>
      </c>
      <c r="F83" s="20">
        <f t="shared" si="23"/>
        <v>0</v>
      </c>
      <c r="G83" s="21" t="e">
        <f t="shared" si="23"/>
        <v>#DIV/0!</v>
      </c>
      <c r="H83" s="21" t="e">
        <f t="shared" si="23"/>
        <v>#DIV/0!</v>
      </c>
      <c r="I83" s="21" t="e">
        <f t="shared" si="23"/>
        <v>#DIV/0!</v>
      </c>
      <c r="J83" s="21" t="e">
        <f t="shared" si="23"/>
        <v>#DIV/0!</v>
      </c>
      <c r="K83" s="21" t="e">
        <f t="shared" si="23"/>
        <v>#DIV/0!</v>
      </c>
      <c r="L83" s="21" t="e">
        <f t="shared" si="23"/>
        <v>#DIV/0!</v>
      </c>
      <c r="M83" s="4"/>
      <c r="N83" s="4"/>
      <c r="O83" s="4"/>
    </row>
    <row r="84" spans="2:17" s="8" customFormat="1" ht="15" customHeight="1" x14ac:dyDescent="0.25">
      <c r="B84" s="99"/>
      <c r="C84" s="96"/>
      <c r="D84" s="16"/>
      <c r="E84" s="16"/>
      <c r="F84" s="16"/>
      <c r="G84" s="17"/>
      <c r="H84" s="17"/>
      <c r="I84" s="17"/>
      <c r="J84" s="17"/>
      <c r="K84" s="17"/>
      <c r="L84" s="17"/>
      <c r="M84" s="4"/>
      <c r="N84" s="4"/>
      <c r="O84" s="4"/>
    </row>
    <row r="85" spans="2:17" s="8" customFormat="1" ht="15" customHeight="1" x14ac:dyDescent="0.25">
      <c r="B85" s="99">
        <v>42</v>
      </c>
      <c r="C85" s="96" t="s">
        <v>93</v>
      </c>
      <c r="D85" s="13">
        <f>'Nefco Financials'!D95</f>
        <v>0</v>
      </c>
      <c r="E85" s="13">
        <f>'Nefco Financials'!E95</f>
        <v>0</v>
      </c>
      <c r="F85" s="13">
        <f>'Nefco Financials'!F95</f>
        <v>0</v>
      </c>
      <c r="G85" s="9">
        <f>'Nefco Financials'!H95</f>
        <v>0</v>
      </c>
      <c r="H85" s="9">
        <f>'Nefco Financials'!I95</f>
        <v>0</v>
      </c>
      <c r="I85" s="9">
        <f>'Nefco Financials'!J95</f>
        <v>0</v>
      </c>
      <c r="J85" s="9">
        <f>'Nefco Financials'!K95</f>
        <v>0</v>
      </c>
      <c r="K85" s="9">
        <f>'Nefco Financials'!L95</f>
        <v>0</v>
      </c>
      <c r="L85" s="9">
        <f>'Nefco Financials'!M95</f>
        <v>0</v>
      </c>
      <c r="M85" s="4"/>
      <c r="N85" s="4"/>
      <c r="O85" s="4"/>
    </row>
    <row r="86" spans="2:17" s="8" customFormat="1" ht="15" customHeight="1" x14ac:dyDescent="0.25">
      <c r="B86" s="99"/>
      <c r="C86" s="96"/>
      <c r="D86" s="16"/>
      <c r="E86" s="16"/>
      <c r="F86" s="16"/>
      <c r="G86" s="17"/>
      <c r="H86" s="17"/>
      <c r="I86" s="17"/>
      <c r="J86" s="17"/>
      <c r="K86" s="17"/>
      <c r="L86" s="17"/>
      <c r="M86" s="4"/>
      <c r="N86" s="4"/>
      <c r="O86" s="4"/>
    </row>
    <row r="87" spans="2:17" s="8" customFormat="1" ht="15" customHeight="1" x14ac:dyDescent="0.25">
      <c r="B87" s="99"/>
      <c r="C87" s="94" t="s">
        <v>23</v>
      </c>
      <c r="D87" s="16"/>
      <c r="E87" s="16"/>
      <c r="F87" s="16"/>
      <c r="G87" s="17"/>
      <c r="H87" s="17"/>
      <c r="I87" s="17"/>
      <c r="J87" s="17"/>
      <c r="K87" s="17"/>
      <c r="L87" s="17"/>
      <c r="M87" s="4"/>
      <c r="N87" s="4"/>
      <c r="O87" s="4"/>
    </row>
    <row r="88" spans="2:17" s="8" customFormat="1" ht="15" customHeight="1" x14ac:dyDescent="0.25">
      <c r="B88" s="99">
        <v>43</v>
      </c>
      <c r="C88" s="5" t="s">
        <v>88</v>
      </c>
      <c r="D88" s="13">
        <f>'Nefco Financials'!D98</f>
        <v>0</v>
      </c>
      <c r="E88" s="13">
        <f>'Nefco Financials'!E98</f>
        <v>0</v>
      </c>
      <c r="F88" s="13">
        <f>'Nefco Financials'!F98</f>
        <v>0</v>
      </c>
      <c r="G88" s="9">
        <f>'Nefco Financials'!H98</f>
        <v>0</v>
      </c>
      <c r="H88" s="9">
        <f>'Nefco Financials'!I98</f>
        <v>0</v>
      </c>
      <c r="I88" s="9">
        <f>'Nefco Financials'!J98</f>
        <v>0</v>
      </c>
      <c r="J88" s="9">
        <f>'Nefco Financials'!K98</f>
        <v>0</v>
      </c>
      <c r="K88" s="9">
        <f>'Nefco Financials'!L98</f>
        <v>0</v>
      </c>
      <c r="L88" s="9">
        <f>'Nefco Financials'!M98</f>
        <v>0</v>
      </c>
      <c r="M88" s="319"/>
      <c r="N88" s="4"/>
      <c r="O88" s="4"/>
    </row>
    <row r="89" spans="2:17" s="8" customFormat="1" ht="15" customHeight="1" x14ac:dyDescent="0.25">
      <c r="B89" s="99">
        <f t="shared" si="7"/>
        <v>44</v>
      </c>
      <c r="C89" s="5" t="s">
        <v>89</v>
      </c>
      <c r="D89" s="13">
        <f>'Nefco Financials'!D99</f>
        <v>0</v>
      </c>
      <c r="E89" s="13">
        <f>'Nefco Financials'!E99</f>
        <v>0</v>
      </c>
      <c r="F89" s="13">
        <f>'Nefco Financials'!F99</f>
        <v>0</v>
      </c>
      <c r="G89" s="9">
        <f>'Nefco Financials'!H99</f>
        <v>0</v>
      </c>
      <c r="H89" s="9">
        <f>'Nefco Financials'!I99</f>
        <v>0</v>
      </c>
      <c r="I89" s="9">
        <f>'Nefco Financials'!J99</f>
        <v>0</v>
      </c>
      <c r="J89" s="9">
        <f>'Nefco Financials'!K99</f>
        <v>0</v>
      </c>
      <c r="K89" s="9">
        <f>'Nefco Financials'!L99</f>
        <v>0</v>
      </c>
      <c r="L89" s="9">
        <f>'Nefco Financials'!M99</f>
        <v>0</v>
      </c>
      <c r="M89" s="319"/>
      <c r="N89" s="4"/>
      <c r="O89" s="4"/>
    </row>
    <row r="90" spans="2:17" s="8" customFormat="1" ht="15" customHeight="1" x14ac:dyDescent="0.25">
      <c r="B90" s="99">
        <f t="shared" si="7"/>
        <v>45</v>
      </c>
      <c r="C90" s="5" t="s">
        <v>40</v>
      </c>
      <c r="D90" s="13">
        <f>'Nefco Financials'!D100</f>
        <v>0</v>
      </c>
      <c r="E90" s="13">
        <f>'Nefco Financials'!E100</f>
        <v>0</v>
      </c>
      <c r="F90" s="13">
        <f>'Nefco Financials'!F100</f>
        <v>0</v>
      </c>
      <c r="G90" s="9">
        <f>'Nefco Financials'!H100</f>
        <v>0</v>
      </c>
      <c r="H90" s="9">
        <f>'Nefco Financials'!I100</f>
        <v>0</v>
      </c>
      <c r="I90" s="9">
        <f>'Nefco Financials'!J100</f>
        <v>0</v>
      </c>
      <c r="J90" s="9">
        <f>'Nefco Financials'!K100</f>
        <v>0</v>
      </c>
      <c r="K90" s="9">
        <f>'Nefco Financials'!L100</f>
        <v>0</v>
      </c>
      <c r="L90" s="9">
        <f>'Nefco Financials'!M100</f>
        <v>0</v>
      </c>
      <c r="M90" s="319"/>
      <c r="N90" s="4"/>
      <c r="O90" s="4"/>
    </row>
    <row r="91" spans="2:17" s="8" customFormat="1" ht="15" customHeight="1" x14ac:dyDescent="0.25">
      <c r="B91" s="99">
        <f t="shared" si="7"/>
        <v>46</v>
      </c>
      <c r="C91" s="5" t="s">
        <v>41</v>
      </c>
      <c r="D91" s="13">
        <f>'Nefco Financials'!D101</f>
        <v>0</v>
      </c>
      <c r="E91" s="13">
        <f>'Nefco Financials'!E101</f>
        <v>0</v>
      </c>
      <c r="F91" s="13">
        <f>'Nefco Financials'!F101</f>
        <v>0</v>
      </c>
      <c r="G91" s="9">
        <f>'Nefco Financials'!H101</f>
        <v>0</v>
      </c>
      <c r="H91" s="9">
        <f>'Nefco Financials'!I101</f>
        <v>0</v>
      </c>
      <c r="I91" s="9">
        <f>'Nefco Financials'!J101</f>
        <v>0</v>
      </c>
      <c r="J91" s="9">
        <f>'Nefco Financials'!K101</f>
        <v>0</v>
      </c>
      <c r="K91" s="9">
        <f>'Nefco Financials'!L101</f>
        <v>0</v>
      </c>
      <c r="L91" s="9">
        <f>'Nefco Financials'!M101</f>
        <v>0</v>
      </c>
      <c r="M91" s="319"/>
      <c r="N91" s="4"/>
      <c r="O91" s="4"/>
    </row>
    <row r="92" spans="2:17" s="8" customFormat="1" ht="15" customHeight="1" x14ac:dyDescent="0.25">
      <c r="B92" s="99">
        <f t="shared" si="7"/>
        <v>47</v>
      </c>
      <c r="C92" s="95" t="s">
        <v>24</v>
      </c>
      <c r="D92" s="18">
        <f>SUM(D88:D91)</f>
        <v>0</v>
      </c>
      <c r="E92" s="18">
        <f t="shared" ref="E92:L92" si="24">SUM(E88:E91)</f>
        <v>0</v>
      </c>
      <c r="F92" s="18">
        <f t="shared" si="24"/>
        <v>0</v>
      </c>
      <c r="G92" s="19">
        <f t="shared" si="24"/>
        <v>0</v>
      </c>
      <c r="H92" s="19">
        <f t="shared" si="24"/>
        <v>0</v>
      </c>
      <c r="I92" s="19">
        <f t="shared" si="24"/>
        <v>0</v>
      </c>
      <c r="J92" s="19">
        <f t="shared" si="24"/>
        <v>0</v>
      </c>
      <c r="K92" s="19">
        <f t="shared" si="24"/>
        <v>0</v>
      </c>
      <c r="L92" s="19">
        <f t="shared" si="24"/>
        <v>0</v>
      </c>
      <c r="M92" s="4"/>
      <c r="N92" s="4"/>
      <c r="O92" s="4"/>
    </row>
    <row r="93" spans="2:17" s="8" customFormat="1" ht="15" customHeight="1" x14ac:dyDescent="0.25">
      <c r="B93" s="99"/>
      <c r="C93" s="5"/>
      <c r="D93" s="16"/>
      <c r="E93" s="16"/>
      <c r="F93" s="16"/>
      <c r="G93" s="17"/>
      <c r="H93" s="17"/>
      <c r="I93" s="17"/>
      <c r="J93" s="17"/>
      <c r="K93" s="17"/>
      <c r="L93" s="17"/>
      <c r="M93" s="4"/>
      <c r="N93" s="4"/>
      <c r="O93" s="4"/>
    </row>
    <row r="94" spans="2:17" s="8" customFormat="1" ht="15" customHeight="1" x14ac:dyDescent="0.25">
      <c r="B94" s="99">
        <v>48</v>
      </c>
      <c r="C94" s="5" t="s">
        <v>26</v>
      </c>
      <c r="D94" s="13">
        <f>'Nefco Financials'!D104</f>
        <v>0</v>
      </c>
      <c r="E94" s="13">
        <f>'Nefco Financials'!E104</f>
        <v>0</v>
      </c>
      <c r="F94" s="13">
        <f>'Nefco Financials'!F104</f>
        <v>0</v>
      </c>
      <c r="G94" s="9" t="e">
        <f>('Nefco Financials'!H104/'Nefco Financials'!H26)*G17</f>
        <v>#DIV/0!</v>
      </c>
      <c r="H94" s="9" t="e">
        <f>('Nefco Financials'!I104/'Nefco Financials'!I26)*H17</f>
        <v>#DIV/0!</v>
      </c>
      <c r="I94" s="9" t="e">
        <f>('Nefco Financials'!J104/'Nefco Financials'!J26)*I17</f>
        <v>#DIV/0!</v>
      </c>
      <c r="J94" s="9" t="e">
        <f>('Nefco Financials'!K104/'Nefco Financials'!K26)*J17</f>
        <v>#DIV/0!</v>
      </c>
      <c r="K94" s="9" t="e">
        <f>('Nefco Financials'!L104/'Nefco Financials'!L26)*K17</f>
        <v>#DIV/0!</v>
      </c>
      <c r="L94" s="9" t="e">
        <f>('Nefco Financials'!M104/'Nefco Financials'!M26)*L17</f>
        <v>#DIV/0!</v>
      </c>
      <c r="M94" s="4" t="s">
        <v>285</v>
      </c>
      <c r="N94" s="4"/>
      <c r="O94" s="4"/>
    </row>
    <row r="95" spans="2:17" s="8" customFormat="1" ht="15" customHeight="1" x14ac:dyDescent="0.25">
      <c r="B95" s="138"/>
      <c r="C95" s="2" t="s">
        <v>237</v>
      </c>
      <c r="D95" s="13">
        <f>'Nefco Financials'!D105</f>
        <v>0</v>
      </c>
      <c r="E95" s="13">
        <f>'Nefco Financials'!E105</f>
        <v>0</v>
      </c>
      <c r="F95" s="13">
        <f>'Nefco Financials'!F105</f>
        <v>0</v>
      </c>
      <c r="G95" s="9" t="e">
        <f>('Nefco Financials'!H105/'Nefco Financials'!H26)*G17</f>
        <v>#DIV/0!</v>
      </c>
      <c r="H95" s="9" t="e">
        <f>('Nefco Financials'!I105/'Nefco Financials'!I26)*H17</f>
        <v>#DIV/0!</v>
      </c>
      <c r="I95" s="9" t="e">
        <f>('Nefco Financials'!J105/'Nefco Financials'!J26)*I17</f>
        <v>#DIV/0!</v>
      </c>
      <c r="J95" s="9" t="e">
        <f>('Nefco Financials'!K105/'Nefco Financials'!K26)*J17</f>
        <v>#DIV/0!</v>
      </c>
      <c r="K95" s="9" t="e">
        <f>('Nefco Financials'!L105/'Nefco Financials'!L26)*K17</f>
        <v>#DIV/0!</v>
      </c>
      <c r="L95" s="9" t="e">
        <f>('Nefco Financials'!M105/'Nefco Financials'!M26)*L17</f>
        <v>#DIV/0!</v>
      </c>
      <c r="M95" s="4" t="s">
        <v>285</v>
      </c>
      <c r="N95" s="4"/>
      <c r="O95" s="4"/>
      <c r="P95" s="161"/>
      <c r="Q95" s="161"/>
    </row>
    <row r="96" spans="2:17" s="8" customFormat="1" ht="15" customHeight="1" x14ac:dyDescent="0.25">
      <c r="B96" s="99">
        <f>1+B94</f>
        <v>49</v>
      </c>
      <c r="C96" s="5" t="s">
        <v>25</v>
      </c>
      <c r="D96" s="13">
        <f>'Nefco Financials'!D106</f>
        <v>0</v>
      </c>
      <c r="E96" s="13">
        <f>'Nefco Financials'!E106</f>
        <v>0</v>
      </c>
      <c r="F96" s="13">
        <f>'Nefco Financials'!F106</f>
        <v>0</v>
      </c>
      <c r="G96" s="9" t="e">
        <f>('Nefco Financials'!H106/SUM('Nefco Financials'!H32:H34))*SUM(G23:G25)</f>
        <v>#DIV/0!</v>
      </c>
      <c r="H96" s="9" t="e">
        <f>('Nefco Financials'!I106/SUM('Nefco Financials'!I32:I34))*SUM(H23:H25)</f>
        <v>#DIV/0!</v>
      </c>
      <c r="I96" s="9" t="e">
        <f>('Nefco Financials'!J106/SUM('Nefco Financials'!J32:J34))*SUM(I23:I25)</f>
        <v>#DIV/0!</v>
      </c>
      <c r="J96" s="9" t="e">
        <f>('Nefco Financials'!K106/SUM('Nefco Financials'!K32:K34))*SUM(J23:J25)</f>
        <v>#DIV/0!</v>
      </c>
      <c r="K96" s="9" t="e">
        <f>('Nefco Financials'!L106/SUM('Nefco Financials'!L32:L34))*SUM(K23:K25)</f>
        <v>#DIV/0!</v>
      </c>
      <c r="L96" s="9" t="e">
        <f>('Nefco Financials'!M106/SUM('Nefco Financials'!M32:M34))*SUM(L23:L25)</f>
        <v>#DIV/0!</v>
      </c>
      <c r="M96" s="4" t="s">
        <v>286</v>
      </c>
      <c r="N96" s="4"/>
      <c r="O96" s="4"/>
    </row>
    <row r="97" spans="2:15" s="8" customFormat="1" ht="15" customHeight="1" x14ac:dyDescent="0.25">
      <c r="B97" s="99">
        <f t="shared" ref="B97" si="25">1+B96</f>
        <v>50</v>
      </c>
      <c r="C97" s="97" t="s">
        <v>98</v>
      </c>
      <c r="D97" s="18">
        <f>SUM(D94:D96)</f>
        <v>0</v>
      </c>
      <c r="E97" s="18">
        <f>SUM(E94:E96)</f>
        <v>0</v>
      </c>
      <c r="F97" s="18">
        <f t="shared" ref="F97:L97" si="26">SUM(F94:F96)</f>
        <v>0</v>
      </c>
      <c r="G97" s="19" t="e">
        <f t="shared" si="26"/>
        <v>#DIV/0!</v>
      </c>
      <c r="H97" s="19" t="e">
        <f t="shared" si="26"/>
        <v>#DIV/0!</v>
      </c>
      <c r="I97" s="19" t="e">
        <f t="shared" si="26"/>
        <v>#DIV/0!</v>
      </c>
      <c r="J97" s="19" t="e">
        <f t="shared" si="26"/>
        <v>#DIV/0!</v>
      </c>
      <c r="K97" s="19" t="e">
        <f t="shared" si="26"/>
        <v>#DIV/0!</v>
      </c>
      <c r="L97" s="19" t="e">
        <f t="shared" si="26"/>
        <v>#DIV/0!</v>
      </c>
      <c r="M97" s="4"/>
      <c r="N97" s="4"/>
      <c r="O97" s="4"/>
    </row>
    <row r="98" spans="2:15" s="8" customFormat="1" ht="15" customHeight="1" x14ac:dyDescent="0.25">
      <c r="B98" s="99"/>
      <c r="C98" s="97"/>
      <c r="D98" s="18"/>
      <c r="E98" s="18"/>
      <c r="F98" s="18"/>
      <c r="G98" s="19"/>
      <c r="H98" s="19"/>
      <c r="I98" s="19"/>
      <c r="J98" s="19"/>
      <c r="K98" s="19"/>
      <c r="L98" s="19"/>
      <c r="M98" s="4"/>
      <c r="N98" s="4"/>
      <c r="O98" s="4"/>
    </row>
    <row r="99" spans="2:15" s="8" customFormat="1" ht="15" customHeight="1" thickBot="1" x14ac:dyDescent="0.3">
      <c r="B99" s="99">
        <f>1+B97</f>
        <v>51</v>
      </c>
      <c r="C99" s="98" t="s">
        <v>97</v>
      </c>
      <c r="D99" s="20">
        <f>D97+D92+D85</f>
        <v>0</v>
      </c>
      <c r="E99" s="20">
        <f t="shared" ref="E99:L99" si="27">E97+E92+E85</f>
        <v>0</v>
      </c>
      <c r="F99" s="20">
        <f t="shared" si="27"/>
        <v>0</v>
      </c>
      <c r="G99" s="21" t="e">
        <f t="shared" si="27"/>
        <v>#DIV/0!</v>
      </c>
      <c r="H99" s="21" t="e">
        <f t="shared" si="27"/>
        <v>#DIV/0!</v>
      </c>
      <c r="I99" s="21" t="e">
        <f t="shared" si="27"/>
        <v>#DIV/0!</v>
      </c>
      <c r="J99" s="21" t="e">
        <f t="shared" si="27"/>
        <v>#DIV/0!</v>
      </c>
      <c r="K99" s="21" t="e">
        <f t="shared" si="27"/>
        <v>#DIV/0!</v>
      </c>
      <c r="L99" s="21" t="e">
        <f t="shared" si="27"/>
        <v>#DIV/0!</v>
      </c>
      <c r="M99" s="4"/>
      <c r="N99" s="4"/>
      <c r="O99" s="4"/>
    </row>
    <row r="100" spans="2:15" s="8" customFormat="1" ht="15" customHeight="1" thickBot="1" x14ac:dyDescent="0.3">
      <c r="B100" s="99"/>
      <c r="C100" s="388"/>
      <c r="D100" s="389"/>
      <c r="E100" s="389"/>
      <c r="F100" s="389"/>
      <c r="G100" s="390"/>
      <c r="H100" s="390"/>
      <c r="I100" s="390"/>
      <c r="J100" s="390"/>
      <c r="K100" s="390"/>
      <c r="L100" s="390"/>
      <c r="M100" s="4"/>
      <c r="N100" s="4"/>
      <c r="O100" s="4"/>
    </row>
    <row r="101" spans="2:15" s="8" customFormat="1" ht="15" customHeight="1" thickBot="1" x14ac:dyDescent="0.3">
      <c r="B101" s="99">
        <f>1+B99</f>
        <v>52</v>
      </c>
      <c r="C101" s="49" t="s">
        <v>27</v>
      </c>
      <c r="D101" s="28">
        <f>D99+D83</f>
        <v>0</v>
      </c>
      <c r="E101" s="28">
        <f t="shared" ref="E101:L101" si="28">E99+E83</f>
        <v>0</v>
      </c>
      <c r="F101" s="28">
        <f t="shared" si="28"/>
        <v>0</v>
      </c>
      <c r="G101" s="29" t="e">
        <f t="shared" si="28"/>
        <v>#DIV/0!</v>
      </c>
      <c r="H101" s="29" t="e">
        <f t="shared" si="28"/>
        <v>#DIV/0!</v>
      </c>
      <c r="I101" s="29" t="e">
        <f t="shared" si="28"/>
        <v>#DIV/0!</v>
      </c>
      <c r="J101" s="29" t="e">
        <f t="shared" si="28"/>
        <v>#DIV/0!</v>
      </c>
      <c r="K101" s="29" t="e">
        <f t="shared" si="28"/>
        <v>#DIV/0!</v>
      </c>
      <c r="L101" s="29" t="e">
        <f t="shared" si="28"/>
        <v>#DIV/0!</v>
      </c>
      <c r="M101" s="4"/>
      <c r="N101" s="4"/>
      <c r="O101" s="4"/>
    </row>
    <row r="102" spans="2:15" s="8" customFormat="1" ht="15" hidden="1" customHeight="1" outlineLevel="1" x14ac:dyDescent="0.25">
      <c r="B102" s="99"/>
      <c r="D102" s="112"/>
      <c r="E102" s="112"/>
      <c r="F102" s="112"/>
      <c r="G102" s="113"/>
      <c r="H102" s="113"/>
      <c r="I102" s="113"/>
      <c r="J102" s="113"/>
      <c r="K102" s="113"/>
      <c r="L102" s="113"/>
      <c r="M102" s="4"/>
      <c r="N102" s="4"/>
      <c r="O102" s="4"/>
    </row>
    <row r="103" spans="2:15" s="8" customFormat="1" ht="15" hidden="1" customHeight="1" outlineLevel="1" x14ac:dyDescent="0.25">
      <c r="B103" s="99"/>
      <c r="C103" s="107" t="s">
        <v>195</v>
      </c>
      <c r="D103" s="114"/>
      <c r="E103" s="114"/>
      <c r="F103" s="114"/>
      <c r="G103" s="115"/>
      <c r="H103" s="115"/>
      <c r="I103" s="115"/>
      <c r="J103" s="115"/>
      <c r="K103" s="115"/>
      <c r="L103" s="115"/>
      <c r="M103" s="116"/>
      <c r="N103" s="116"/>
      <c r="O103" s="4"/>
    </row>
    <row r="104" spans="2:15" s="8" customFormat="1" ht="15" hidden="1" customHeight="1" outlineLevel="1" collapsed="1" x14ac:dyDescent="0.25">
      <c r="B104" s="99">
        <v>53</v>
      </c>
      <c r="C104" s="108" t="s">
        <v>28</v>
      </c>
      <c r="D104" s="117" t="e">
        <f t="shared" ref="D104:L104" si="29">D83/D101</f>
        <v>#DIV/0!</v>
      </c>
      <c r="E104" s="117" t="e">
        <f t="shared" si="29"/>
        <v>#DIV/0!</v>
      </c>
      <c r="F104" s="117" t="e">
        <f t="shared" si="29"/>
        <v>#DIV/0!</v>
      </c>
      <c r="G104" s="118" t="e">
        <f t="shared" si="29"/>
        <v>#DIV/0!</v>
      </c>
      <c r="H104" s="118" t="e">
        <f t="shared" si="29"/>
        <v>#DIV/0!</v>
      </c>
      <c r="I104" s="118" t="e">
        <f t="shared" si="29"/>
        <v>#DIV/0!</v>
      </c>
      <c r="J104" s="118" t="e">
        <f t="shared" si="29"/>
        <v>#DIV/0!</v>
      </c>
      <c r="K104" s="118" t="e">
        <f t="shared" si="29"/>
        <v>#DIV/0!</v>
      </c>
      <c r="L104" s="118" t="e">
        <f t="shared" si="29"/>
        <v>#DIV/0!</v>
      </c>
      <c r="M104" s="4"/>
      <c r="N104" s="4"/>
      <c r="O104" s="4"/>
    </row>
    <row r="105" spans="2:15" s="8" customFormat="1" ht="15" hidden="1" customHeight="1" outlineLevel="1" x14ac:dyDescent="0.25">
      <c r="B105" s="99">
        <f t="shared" ref="B105:B162" si="30">1+B104</f>
        <v>54</v>
      </c>
      <c r="C105" s="108" t="s">
        <v>29</v>
      </c>
      <c r="D105" s="117">
        <f t="shared" ref="D105:L105" si="31">D74-D88-D89-D90-D91</f>
        <v>0</v>
      </c>
      <c r="E105" s="117">
        <f t="shared" si="31"/>
        <v>0</v>
      </c>
      <c r="F105" s="117">
        <f t="shared" si="31"/>
        <v>0</v>
      </c>
      <c r="G105" s="118" t="e">
        <f t="shared" si="31"/>
        <v>#DIV/0!</v>
      </c>
      <c r="H105" s="118" t="e">
        <f t="shared" si="31"/>
        <v>#DIV/0!</v>
      </c>
      <c r="I105" s="118" t="e">
        <f t="shared" si="31"/>
        <v>#DIV/0!</v>
      </c>
      <c r="J105" s="118" t="e">
        <f t="shared" si="31"/>
        <v>#DIV/0!</v>
      </c>
      <c r="K105" s="118" t="e">
        <f t="shared" si="31"/>
        <v>#DIV/0!</v>
      </c>
      <c r="L105" s="118" t="e">
        <f t="shared" si="31"/>
        <v>#DIV/0!</v>
      </c>
      <c r="M105" s="4"/>
      <c r="N105" s="4"/>
      <c r="O105" s="4"/>
    </row>
    <row r="106" spans="2:15" s="8" customFormat="1" ht="15" hidden="1" customHeight="1" outlineLevel="1" x14ac:dyDescent="0.25">
      <c r="B106" s="99">
        <f>1+B163</f>
        <v>56</v>
      </c>
      <c r="C106" s="108" t="s">
        <v>87</v>
      </c>
      <c r="D106" s="117" t="e">
        <f t="shared" ref="D106:L106" si="32">(D71+D74)/(D89+D91+D96)</f>
        <v>#DIV/0!</v>
      </c>
      <c r="E106" s="117" t="e">
        <f t="shared" si="32"/>
        <v>#DIV/0!</v>
      </c>
      <c r="F106" s="117" t="e">
        <f t="shared" si="32"/>
        <v>#DIV/0!</v>
      </c>
      <c r="G106" s="118" t="e">
        <f t="shared" si="32"/>
        <v>#DIV/0!</v>
      </c>
      <c r="H106" s="118" t="e">
        <f t="shared" si="32"/>
        <v>#DIV/0!</v>
      </c>
      <c r="I106" s="118" t="e">
        <f t="shared" si="32"/>
        <v>#DIV/0!</v>
      </c>
      <c r="J106" s="118" t="e">
        <f t="shared" si="32"/>
        <v>#DIV/0!</v>
      </c>
      <c r="K106" s="118" t="e">
        <f t="shared" si="32"/>
        <v>#DIV/0!</v>
      </c>
      <c r="L106" s="118" t="e">
        <f t="shared" si="32"/>
        <v>#DIV/0!</v>
      </c>
      <c r="M106" s="4"/>
      <c r="N106" s="4"/>
      <c r="O106" s="4"/>
    </row>
    <row r="107" spans="2:15" s="8" customFormat="1" ht="15" hidden="1" customHeight="1" outlineLevel="1" x14ac:dyDescent="0.25">
      <c r="B107" s="99">
        <f t="shared" si="30"/>
        <v>57</v>
      </c>
      <c r="C107" s="108" t="s">
        <v>49</v>
      </c>
      <c r="D107" s="117" t="e">
        <f t="shared" ref="D107:L107" si="33">(D71+D74+D70)/(D89+D91+D96)</f>
        <v>#DIV/0!</v>
      </c>
      <c r="E107" s="117" t="e">
        <f t="shared" si="33"/>
        <v>#DIV/0!</v>
      </c>
      <c r="F107" s="117" t="e">
        <f t="shared" si="33"/>
        <v>#DIV/0!</v>
      </c>
      <c r="G107" s="124" t="e">
        <f t="shared" si="33"/>
        <v>#DIV/0!</v>
      </c>
      <c r="H107" s="124" t="e">
        <f t="shared" si="33"/>
        <v>#DIV/0!</v>
      </c>
      <c r="I107" s="124" t="e">
        <f t="shared" si="33"/>
        <v>#DIV/0!</v>
      </c>
      <c r="J107" s="124" t="e">
        <f t="shared" si="33"/>
        <v>#DIV/0!</v>
      </c>
      <c r="K107" s="124" t="e">
        <f t="shared" si="33"/>
        <v>#DIV/0!</v>
      </c>
      <c r="L107" s="124" t="e">
        <f t="shared" si="33"/>
        <v>#DIV/0!</v>
      </c>
      <c r="M107" s="4"/>
      <c r="N107" s="4"/>
      <c r="O107" s="4"/>
    </row>
    <row r="108" spans="2:15" s="8" customFormat="1" ht="15" hidden="1" customHeight="1" outlineLevel="1" x14ac:dyDescent="0.25">
      <c r="B108" s="138"/>
      <c r="C108" s="108" t="s">
        <v>248</v>
      </c>
      <c r="D108" s="150" t="e">
        <f>365/('3. Sales - DSCR 1,0'!D16/'3. Sales - DSCR 1,0'!D69)</f>
        <v>#DIV/0!</v>
      </c>
      <c r="E108" s="150" t="e">
        <f>365/('3. Sales - DSCR 1,0'!E16/'3. Sales - DSCR 1,0'!E69)</f>
        <v>#DIV/0!</v>
      </c>
      <c r="F108" s="150" t="e">
        <f>365/('3. Sales - DSCR 1,0'!F16/'3. Sales - DSCR 1,0'!F69)</f>
        <v>#DIV/0!</v>
      </c>
      <c r="G108" s="151" t="e">
        <f>365/('3. Sales - DSCR 1,0'!G16/'3. Sales - DSCR 1,0'!G69)</f>
        <v>#DIV/0!</v>
      </c>
      <c r="H108" s="151" t="e">
        <f>365/('3. Sales - DSCR 1,0'!H16/'3. Sales - DSCR 1,0'!H69)</f>
        <v>#DIV/0!</v>
      </c>
      <c r="I108" s="151" t="e">
        <f>365/('3. Sales - DSCR 1,0'!I16/'3. Sales - DSCR 1,0'!I69)</f>
        <v>#DIV/0!</v>
      </c>
      <c r="J108" s="151" t="e">
        <f>365/('3. Sales - DSCR 1,0'!J16/'3. Sales - DSCR 1,0'!J69)</f>
        <v>#DIV/0!</v>
      </c>
      <c r="K108" s="151" t="e">
        <f>365/('3. Sales - DSCR 1,0'!K16/'3. Sales - DSCR 1,0'!K69)</f>
        <v>#DIV/0!</v>
      </c>
      <c r="L108" s="151" t="e">
        <f>365/('3. Sales - DSCR 1,0'!L16/'3. Sales - DSCR 1,0'!L69)</f>
        <v>#DIV/0!</v>
      </c>
      <c r="M108" s="4"/>
      <c r="N108" s="4"/>
      <c r="O108" s="4"/>
    </row>
    <row r="109" spans="2:15" s="8" customFormat="1" ht="15" hidden="1" customHeight="1" outlineLevel="1" x14ac:dyDescent="0.25">
      <c r="B109" s="138"/>
      <c r="C109" s="108" t="s">
        <v>249</v>
      </c>
      <c r="D109" s="150" t="e">
        <f>365/(('3. Sales - DSCR 1,0'!D17+'3. Sales - DSCR 1,0'!D23+'3. Sales - DSCR 1,0'!D24+'3. Sales - DSCR 1,0'!D25)/'3. Sales - DSCR 1,0'!D95)</f>
        <v>#DIV/0!</v>
      </c>
      <c r="E109" s="150" t="e">
        <f>365/(('3. Sales - DSCR 1,0'!E17+'3. Sales - DSCR 1,0'!E23+'3. Sales - DSCR 1,0'!E24+'3. Sales - DSCR 1,0'!E25)/'3. Sales - DSCR 1,0'!E95)</f>
        <v>#DIV/0!</v>
      </c>
      <c r="F109" s="150" t="e">
        <f>365/(('3. Sales - DSCR 1,0'!F17+'3. Sales - DSCR 1,0'!F23+'3. Sales - DSCR 1,0'!F24+'3. Sales - DSCR 1,0'!F25)/'3. Sales - DSCR 1,0'!F95)</f>
        <v>#DIV/0!</v>
      </c>
      <c r="G109" s="151" t="e">
        <f>365/(('3. Sales - DSCR 1,0'!G17+'3. Sales - DSCR 1,0'!G23+'3. Sales - DSCR 1,0'!G24+'3. Sales - DSCR 1,0'!G25)/'3. Sales - DSCR 1,0'!G95)</f>
        <v>#DIV/0!</v>
      </c>
      <c r="H109" s="151" t="e">
        <f>365/(('3. Sales - DSCR 1,0'!H17+'3. Sales - DSCR 1,0'!H23+'3. Sales - DSCR 1,0'!H24+'3. Sales - DSCR 1,0'!H25)/'3. Sales - DSCR 1,0'!H95)</f>
        <v>#DIV/0!</v>
      </c>
      <c r="I109" s="151" t="e">
        <f>365/(('3. Sales - DSCR 1,0'!I17+'3. Sales - DSCR 1,0'!I23+'3. Sales - DSCR 1,0'!I24+'3. Sales - DSCR 1,0'!I25)/'3. Sales - DSCR 1,0'!I95)</f>
        <v>#DIV/0!</v>
      </c>
      <c r="J109" s="151" t="e">
        <f>365/(('3. Sales - DSCR 1,0'!J17+'3. Sales - DSCR 1,0'!J23+'3. Sales - DSCR 1,0'!J24+'3. Sales - DSCR 1,0'!J25)/'3. Sales - DSCR 1,0'!J95)</f>
        <v>#DIV/0!</v>
      </c>
      <c r="K109" s="151" t="e">
        <f>365/(('3. Sales - DSCR 1,0'!K17+'3. Sales - DSCR 1,0'!K23+'3. Sales - DSCR 1,0'!K24+'3. Sales - DSCR 1,0'!K25)/'3. Sales - DSCR 1,0'!K95)</f>
        <v>#DIV/0!</v>
      </c>
      <c r="L109" s="151" t="e">
        <f>365/(('3. Sales - DSCR 1,0'!L17+'3. Sales - DSCR 1,0'!L23+'3. Sales - DSCR 1,0'!L24+'3. Sales - DSCR 1,0'!L25)/'3. Sales - DSCR 1,0'!L95)</f>
        <v>#DIV/0!</v>
      </c>
      <c r="M109" s="4"/>
      <c r="N109" s="4"/>
      <c r="O109" s="4"/>
    </row>
    <row r="110" spans="2:15" s="8" customFormat="1" ht="15" hidden="1" customHeight="1" outlineLevel="1" x14ac:dyDescent="0.25">
      <c r="B110" s="138"/>
      <c r="C110" s="108" t="s">
        <v>250</v>
      </c>
      <c r="D110" s="150" t="e">
        <f>365/('3. Sales - DSCR 1,0'!D17/'3. Sales - DSCR 1,0'!D70)</f>
        <v>#DIV/0!</v>
      </c>
      <c r="E110" s="150" t="e">
        <f>365/('3. Sales - DSCR 1,0'!E17/'3. Sales - DSCR 1,0'!E70)</f>
        <v>#DIV/0!</v>
      </c>
      <c r="F110" s="150" t="e">
        <f>365/('3. Sales - DSCR 1,0'!F17/'3. Sales - DSCR 1,0'!F70)</f>
        <v>#DIV/0!</v>
      </c>
      <c r="G110" s="151" t="e">
        <f>365/('3. Sales - DSCR 1,0'!G17/'3. Sales - DSCR 1,0'!G70)</f>
        <v>#DIV/0!</v>
      </c>
      <c r="H110" s="151" t="e">
        <f>365/('3. Sales - DSCR 1,0'!H17/'3. Sales - DSCR 1,0'!H70)</f>
        <v>#DIV/0!</v>
      </c>
      <c r="I110" s="151" t="e">
        <f>365/('3. Sales - DSCR 1,0'!I17/'3. Sales - DSCR 1,0'!I70)</f>
        <v>#DIV/0!</v>
      </c>
      <c r="J110" s="151" t="e">
        <f>365/('3. Sales - DSCR 1,0'!J17/'3. Sales - DSCR 1,0'!J70)</f>
        <v>#DIV/0!</v>
      </c>
      <c r="K110" s="151" t="e">
        <f>365/('3. Sales - DSCR 1,0'!K17/'3. Sales - DSCR 1,0'!K70)</f>
        <v>#DIV/0!</v>
      </c>
      <c r="L110" s="151" t="e">
        <f>365/('3. Sales - DSCR 1,0'!L17/'3. Sales - DSCR 1,0'!L70)</f>
        <v>#DIV/0!</v>
      </c>
      <c r="M110" s="4"/>
      <c r="N110" s="4"/>
      <c r="O110" s="4"/>
    </row>
    <row r="111" spans="2:15" s="8" customFormat="1" ht="15" hidden="1" customHeight="1" outlineLevel="1" x14ac:dyDescent="0.25">
      <c r="B111" s="138"/>
      <c r="C111" s="108" t="s">
        <v>244</v>
      </c>
      <c r="D111" s="150">
        <f t="shared" ref="D111:L111" si="34">D71+D69+D70-D95-D96</f>
        <v>0</v>
      </c>
      <c r="E111" s="150">
        <f t="shared" si="34"/>
        <v>0</v>
      </c>
      <c r="F111" s="150">
        <f t="shared" si="34"/>
        <v>0</v>
      </c>
      <c r="G111" s="151" t="e">
        <f t="shared" si="34"/>
        <v>#DIV/0!</v>
      </c>
      <c r="H111" s="151" t="e">
        <f t="shared" si="34"/>
        <v>#DIV/0!</v>
      </c>
      <c r="I111" s="151" t="e">
        <f t="shared" si="34"/>
        <v>#DIV/0!</v>
      </c>
      <c r="J111" s="151" t="e">
        <f t="shared" si="34"/>
        <v>#DIV/0!</v>
      </c>
      <c r="K111" s="151" t="e">
        <f t="shared" si="34"/>
        <v>#DIV/0!</v>
      </c>
      <c r="L111" s="151" t="e">
        <f t="shared" si="34"/>
        <v>#DIV/0!</v>
      </c>
      <c r="M111" s="4"/>
      <c r="N111" s="4"/>
      <c r="O111" s="4"/>
    </row>
    <row r="112" spans="2:15" s="8" customFormat="1" ht="15" hidden="1" customHeight="1" outlineLevel="1" x14ac:dyDescent="0.25">
      <c r="B112" s="138"/>
      <c r="C112" s="119" t="s">
        <v>243</v>
      </c>
      <c r="D112" s="142" t="e">
        <f t="shared" ref="D112:L112" si="35">D111/D16</f>
        <v>#DIV/0!</v>
      </c>
      <c r="E112" s="142" t="e">
        <f t="shared" si="35"/>
        <v>#DIV/0!</v>
      </c>
      <c r="F112" s="142" t="e">
        <f t="shared" si="35"/>
        <v>#DIV/0!</v>
      </c>
      <c r="G112" s="143" t="e">
        <f t="shared" si="35"/>
        <v>#DIV/0!</v>
      </c>
      <c r="H112" s="143" t="e">
        <f t="shared" si="35"/>
        <v>#DIV/0!</v>
      </c>
      <c r="I112" s="143" t="e">
        <f t="shared" si="35"/>
        <v>#DIV/0!</v>
      </c>
      <c r="J112" s="143" t="e">
        <f t="shared" si="35"/>
        <v>#DIV/0!</v>
      </c>
      <c r="K112" s="143" t="e">
        <f t="shared" si="35"/>
        <v>#DIV/0!</v>
      </c>
      <c r="L112" s="143" t="e">
        <f t="shared" si="35"/>
        <v>#DIV/0!</v>
      </c>
      <c r="M112" s="4"/>
      <c r="N112" s="4"/>
      <c r="O112" s="4"/>
    </row>
    <row r="113" spans="2:17" s="8" customFormat="1" ht="15" hidden="1" customHeight="1" outlineLevel="1" x14ac:dyDescent="0.25">
      <c r="B113" s="99"/>
      <c r="C113" s="51"/>
      <c r="D113" s="122"/>
      <c r="E113" s="122"/>
      <c r="F113" s="122"/>
      <c r="G113" s="122"/>
      <c r="H113" s="122"/>
      <c r="I113" s="122"/>
      <c r="J113" s="122"/>
      <c r="K113" s="122"/>
      <c r="L113" s="122"/>
      <c r="M113" s="4"/>
      <c r="N113" s="4"/>
      <c r="O113" s="4"/>
    </row>
    <row r="114" spans="2:17" s="8" customFormat="1" ht="15" customHeight="1" collapsed="1" x14ac:dyDescent="0.25">
      <c r="B114" s="99"/>
      <c r="C114" s="51"/>
      <c r="D114" s="51"/>
      <c r="E114" s="51"/>
      <c r="F114" s="51"/>
      <c r="G114" s="51"/>
      <c r="H114" s="51"/>
      <c r="I114" s="51"/>
      <c r="J114" s="51"/>
      <c r="K114" s="51"/>
      <c r="L114" s="51"/>
      <c r="M114" s="4"/>
      <c r="N114" s="4"/>
      <c r="O114" s="4"/>
      <c r="P114" s="162"/>
      <c r="Q114" s="162"/>
    </row>
    <row r="115" spans="2:17" s="8" customFormat="1" ht="15" customHeight="1" x14ac:dyDescent="0.25">
      <c r="B115" s="99"/>
      <c r="C115" s="104" t="s">
        <v>32</v>
      </c>
      <c r="D115" s="104"/>
      <c r="E115" s="104"/>
      <c r="F115" s="104"/>
      <c r="G115" s="104"/>
      <c r="H115" s="104"/>
      <c r="I115" s="104"/>
      <c r="J115" s="104"/>
      <c r="K115" s="104"/>
      <c r="L115" s="104"/>
      <c r="M115" s="4"/>
      <c r="N115" s="4"/>
      <c r="O115" s="4"/>
      <c r="Q115" s="162"/>
    </row>
    <row r="116" spans="2:17" s="8" customFormat="1" ht="15" customHeight="1" x14ac:dyDescent="0.25">
      <c r="B116" s="99"/>
      <c r="C116" s="101" t="s">
        <v>220</v>
      </c>
      <c r="D116" s="171">
        <f>'Nefco Financials'!D$18</f>
        <v>2021</v>
      </c>
      <c r="E116" s="171">
        <f>'Nefco Financials'!E$18</f>
        <v>2022</v>
      </c>
      <c r="F116" s="171">
        <f>'Nefco Financials'!F$18</f>
        <v>2023</v>
      </c>
      <c r="G116" s="171">
        <f>'Nefco Financials'!H$18</f>
        <v>2024</v>
      </c>
      <c r="H116" s="171">
        <f>'Nefco Financials'!I$18</f>
        <v>2025</v>
      </c>
      <c r="I116" s="171">
        <f>'Nefco Financials'!J$18</f>
        <v>2026</v>
      </c>
      <c r="J116" s="171">
        <f>'Nefco Financials'!K$18</f>
        <v>2027</v>
      </c>
      <c r="K116" s="171">
        <f>'Nefco Financials'!L$18</f>
        <v>2028</v>
      </c>
      <c r="L116" s="171">
        <f>'Nefco Financials'!M$18</f>
        <v>2029</v>
      </c>
      <c r="M116" s="4"/>
      <c r="N116" s="4"/>
      <c r="O116" s="4"/>
      <c r="Q116" s="162"/>
    </row>
    <row r="117" spans="2:17" s="8" customFormat="1" ht="15" customHeight="1" x14ac:dyDescent="0.25">
      <c r="B117" s="99"/>
      <c r="C117" s="103"/>
      <c r="D117" s="102" t="s">
        <v>12</v>
      </c>
      <c r="E117" s="102" t="s">
        <v>12</v>
      </c>
      <c r="F117" s="102" t="s">
        <v>12</v>
      </c>
      <c r="G117" s="102" t="s">
        <v>13</v>
      </c>
      <c r="H117" s="102" t="s">
        <v>13</v>
      </c>
      <c r="I117" s="102" t="s">
        <v>13</v>
      </c>
      <c r="J117" s="102" t="s">
        <v>13</v>
      </c>
      <c r="K117" s="102" t="s">
        <v>13</v>
      </c>
      <c r="L117" s="102" t="s">
        <v>13</v>
      </c>
      <c r="M117" s="4"/>
      <c r="N117" s="4"/>
      <c r="O117" s="4"/>
    </row>
    <row r="118" spans="2:17" s="8" customFormat="1" ht="15" customHeight="1" x14ac:dyDescent="0.25">
      <c r="B118" s="99"/>
      <c r="C118" s="94" t="s">
        <v>47</v>
      </c>
      <c r="D118" s="31"/>
      <c r="E118" s="31"/>
      <c r="F118" s="31"/>
      <c r="G118" s="32"/>
      <c r="H118" s="32"/>
      <c r="I118" s="32"/>
      <c r="J118" s="32"/>
      <c r="K118" s="32"/>
      <c r="L118" s="32"/>
      <c r="M118" s="4"/>
      <c r="N118" s="4"/>
      <c r="O118" s="4"/>
    </row>
    <row r="119" spans="2:17" s="8" customFormat="1" ht="15" customHeight="1" x14ac:dyDescent="0.25">
      <c r="B119" s="99">
        <v>58</v>
      </c>
      <c r="C119" s="5" t="s">
        <v>10</v>
      </c>
      <c r="D119" s="13">
        <f t="shared" ref="D119:L119" si="36">D26</f>
        <v>0</v>
      </c>
      <c r="E119" s="13">
        <f t="shared" si="36"/>
        <v>0</v>
      </c>
      <c r="F119" s="13">
        <f t="shared" si="36"/>
        <v>0</v>
      </c>
      <c r="G119" s="9" t="e">
        <f t="shared" si="36"/>
        <v>#DIV/0!</v>
      </c>
      <c r="H119" s="9" t="e">
        <f t="shared" si="36"/>
        <v>#DIV/0!</v>
      </c>
      <c r="I119" s="9" t="e">
        <f t="shared" si="36"/>
        <v>#DIV/0!</v>
      </c>
      <c r="J119" s="9" t="e">
        <f t="shared" si="36"/>
        <v>#DIV/0!</v>
      </c>
      <c r="K119" s="9" t="e">
        <f t="shared" si="36"/>
        <v>#DIV/0!</v>
      </c>
      <c r="L119" s="9" t="e">
        <f t="shared" si="36"/>
        <v>#DIV/0!</v>
      </c>
      <c r="M119" s="4"/>
      <c r="N119" s="4"/>
      <c r="O119" s="4"/>
    </row>
    <row r="120" spans="2:17" s="8" customFormat="1" ht="15" customHeight="1" x14ac:dyDescent="0.25">
      <c r="B120" s="99">
        <f t="shared" si="30"/>
        <v>59</v>
      </c>
      <c r="C120" s="5" t="s">
        <v>344</v>
      </c>
      <c r="D120" s="13">
        <f>'Nefco Financials'!D131</f>
        <v>0</v>
      </c>
      <c r="E120" s="13">
        <f>'Nefco Financials'!E131</f>
        <v>0</v>
      </c>
      <c r="F120" s="13">
        <f>'Nefco Financials'!F131</f>
        <v>0</v>
      </c>
      <c r="G120" s="9" t="e">
        <f t="shared" ref="G120:L120" si="37">SUM(F69:F71)-SUM(G69:G71)+SUM(G94:G96)-SUM(F94:F96)</f>
        <v>#DIV/0!</v>
      </c>
      <c r="H120" s="9" t="e">
        <f t="shared" si="37"/>
        <v>#DIV/0!</v>
      </c>
      <c r="I120" s="9" t="e">
        <f t="shared" si="37"/>
        <v>#DIV/0!</v>
      </c>
      <c r="J120" s="9" t="e">
        <f t="shared" si="37"/>
        <v>#DIV/0!</v>
      </c>
      <c r="K120" s="9" t="e">
        <f t="shared" si="37"/>
        <v>#DIV/0!</v>
      </c>
      <c r="L120" s="9" t="e">
        <f t="shared" si="37"/>
        <v>#DIV/0!</v>
      </c>
      <c r="M120" s="111"/>
      <c r="N120" s="4"/>
      <c r="O120" s="4"/>
    </row>
    <row r="121" spans="2:17" s="8" customFormat="1" ht="15" customHeight="1" x14ac:dyDescent="0.25">
      <c r="B121" s="99">
        <f t="shared" si="30"/>
        <v>60</v>
      </c>
      <c r="C121" s="5" t="s">
        <v>31</v>
      </c>
      <c r="D121" s="13">
        <v>1.6189514129687554</v>
      </c>
      <c r="E121" s="13">
        <v>-26.194875897759989</v>
      </c>
      <c r="F121" s="13">
        <v>-95.891137619274133</v>
      </c>
      <c r="G121" s="9">
        <f>G38</f>
        <v>0</v>
      </c>
      <c r="H121" s="9">
        <f>H38</f>
        <v>0</v>
      </c>
      <c r="I121" s="9"/>
      <c r="J121" s="9">
        <f>J38</f>
        <v>0</v>
      </c>
      <c r="K121" s="9">
        <f>K38</f>
        <v>0</v>
      </c>
      <c r="L121" s="9">
        <f>L38</f>
        <v>0</v>
      </c>
      <c r="M121" s="111"/>
      <c r="N121" s="4"/>
      <c r="O121" s="4"/>
    </row>
    <row r="122" spans="2:17" s="8" customFormat="1" ht="15" customHeight="1" x14ac:dyDescent="0.25">
      <c r="B122" s="99" t="e">
        <f>1+#REF!</f>
        <v>#REF!</v>
      </c>
      <c r="C122" s="50" t="s">
        <v>70</v>
      </c>
      <c r="D122" s="33">
        <f t="shared" ref="D122:L122" si="38">SUM(D119:D121)</f>
        <v>1.6189514129687554</v>
      </c>
      <c r="E122" s="33">
        <f t="shared" si="38"/>
        <v>-26.194875897759989</v>
      </c>
      <c r="F122" s="33">
        <f t="shared" si="38"/>
        <v>-95.891137619274133</v>
      </c>
      <c r="G122" s="34" t="e">
        <f t="shared" si="38"/>
        <v>#DIV/0!</v>
      </c>
      <c r="H122" s="34" t="e">
        <f t="shared" si="38"/>
        <v>#DIV/0!</v>
      </c>
      <c r="I122" s="34" t="e">
        <f t="shared" si="38"/>
        <v>#DIV/0!</v>
      </c>
      <c r="J122" s="34" t="e">
        <f t="shared" si="38"/>
        <v>#DIV/0!</v>
      </c>
      <c r="K122" s="34" t="e">
        <f t="shared" si="38"/>
        <v>#DIV/0!</v>
      </c>
      <c r="L122" s="34" t="e">
        <f t="shared" si="38"/>
        <v>#DIV/0!</v>
      </c>
      <c r="M122" s="4"/>
      <c r="N122" s="4"/>
      <c r="O122" s="4"/>
    </row>
    <row r="123" spans="2:17" s="8" customFormat="1" ht="15" customHeight="1" x14ac:dyDescent="0.25">
      <c r="B123" s="99"/>
      <c r="C123" s="51"/>
      <c r="D123" s="16"/>
      <c r="E123" s="16"/>
      <c r="F123" s="16"/>
      <c r="G123" s="17"/>
      <c r="H123" s="17"/>
      <c r="I123" s="17"/>
      <c r="J123" s="17"/>
      <c r="K123" s="17"/>
      <c r="L123" s="17"/>
      <c r="M123" s="4"/>
      <c r="N123" s="4"/>
      <c r="O123" s="4"/>
    </row>
    <row r="124" spans="2:17" s="8" customFormat="1" ht="15" customHeight="1" x14ac:dyDescent="0.25">
      <c r="B124" s="99"/>
      <c r="C124" s="94" t="s">
        <v>46</v>
      </c>
      <c r="D124" s="16"/>
      <c r="E124" s="16"/>
      <c r="F124" s="16"/>
      <c r="G124" s="17"/>
      <c r="H124" s="17"/>
      <c r="I124" s="17"/>
      <c r="J124" s="17"/>
      <c r="K124" s="17"/>
      <c r="L124" s="17"/>
      <c r="M124" s="4"/>
      <c r="N124" s="4"/>
      <c r="O124" s="4"/>
    </row>
    <row r="125" spans="2:17" s="8" customFormat="1" ht="15" customHeight="1" x14ac:dyDescent="0.25">
      <c r="B125" s="99">
        <v>63</v>
      </c>
      <c r="C125" s="5" t="s">
        <v>356</v>
      </c>
      <c r="D125" s="13">
        <f>'Nefco Financials'!D137</f>
        <v>0</v>
      </c>
      <c r="E125" s="13">
        <f>'Nefco Financials'!E137</f>
        <v>0</v>
      </c>
      <c r="F125" s="13">
        <f>'Nefco Financials'!F137</f>
        <v>0</v>
      </c>
      <c r="G125" s="9">
        <f>'Nefco Financials'!H137</f>
        <v>0</v>
      </c>
      <c r="H125" s="9">
        <f>'Nefco Financials'!I137</f>
        <v>0</v>
      </c>
      <c r="I125" s="9">
        <f>'Nefco Financials'!J137</f>
        <v>0</v>
      </c>
      <c r="J125" s="9">
        <f>'Nefco Financials'!K137</f>
        <v>0</v>
      </c>
      <c r="K125" s="9">
        <f>'Nefco Financials'!L137</f>
        <v>0</v>
      </c>
      <c r="L125" s="9">
        <f>'Nefco Financials'!M137</f>
        <v>0</v>
      </c>
      <c r="M125" s="4"/>
      <c r="N125" s="4"/>
      <c r="O125" s="4"/>
    </row>
    <row r="126" spans="2:17" s="8" customFormat="1" ht="15" customHeight="1" x14ac:dyDescent="0.25">
      <c r="B126" s="99"/>
      <c r="C126" s="5" t="s">
        <v>357</v>
      </c>
      <c r="D126" s="13">
        <f>'Nefco Financials'!D138</f>
        <v>0</v>
      </c>
      <c r="E126" s="13">
        <f>'Nefco Financials'!E138</f>
        <v>0</v>
      </c>
      <c r="F126" s="13">
        <f>'Nefco Financials'!F138</f>
        <v>0</v>
      </c>
      <c r="G126" s="9">
        <f>'Nefco Financials'!H138</f>
        <v>0</v>
      </c>
      <c r="H126" s="9">
        <f>'Nefco Financials'!I138</f>
        <v>0</v>
      </c>
      <c r="I126" s="9">
        <f>'Nefco Financials'!J138</f>
        <v>0</v>
      </c>
      <c r="J126" s="9">
        <f>'Nefco Financials'!K138</f>
        <v>0</v>
      </c>
      <c r="K126" s="9">
        <f>'Nefco Financials'!L138</f>
        <v>0</v>
      </c>
      <c r="L126" s="9">
        <f>'Nefco Financials'!M138</f>
        <v>0</v>
      </c>
      <c r="M126" s="4"/>
      <c r="N126" s="4"/>
      <c r="O126" s="4"/>
    </row>
    <row r="127" spans="2:17" s="8" customFormat="1" ht="15" customHeight="1" x14ac:dyDescent="0.25">
      <c r="B127" s="99" t="e">
        <f>1+#REF!</f>
        <v>#REF!</v>
      </c>
      <c r="C127" s="50" t="s">
        <v>71</v>
      </c>
      <c r="D127" s="33">
        <f>SUM(D125:D126)</f>
        <v>0</v>
      </c>
      <c r="E127" s="33">
        <f t="shared" ref="E127:L127" si="39">SUM(E125:E126)</f>
        <v>0</v>
      </c>
      <c r="F127" s="33">
        <f t="shared" si="39"/>
        <v>0</v>
      </c>
      <c r="G127" s="34">
        <f t="shared" si="39"/>
        <v>0</v>
      </c>
      <c r="H127" s="34">
        <f t="shared" si="39"/>
        <v>0</v>
      </c>
      <c r="I127" s="34">
        <f t="shared" si="39"/>
        <v>0</v>
      </c>
      <c r="J127" s="34">
        <f t="shared" si="39"/>
        <v>0</v>
      </c>
      <c r="K127" s="34">
        <f t="shared" si="39"/>
        <v>0</v>
      </c>
      <c r="L127" s="34">
        <f t="shared" si="39"/>
        <v>0</v>
      </c>
      <c r="M127" s="4"/>
      <c r="N127" s="4"/>
      <c r="O127" s="4"/>
    </row>
    <row r="128" spans="2:17" s="8" customFormat="1" ht="15" customHeight="1" x14ac:dyDescent="0.25">
      <c r="B128" s="99" t="e">
        <f t="shared" si="30"/>
        <v>#REF!</v>
      </c>
      <c r="C128" s="50" t="s">
        <v>38</v>
      </c>
      <c r="D128" s="33">
        <f>D127+D122</f>
        <v>1.6189514129687554</v>
      </c>
      <c r="E128" s="33">
        <f>E127+E122</f>
        <v>-26.194875897759989</v>
      </c>
      <c r="F128" s="33">
        <f>F127+F122</f>
        <v>-95.891137619274133</v>
      </c>
      <c r="G128" s="34" t="e">
        <f>G127+G122</f>
        <v>#DIV/0!</v>
      </c>
      <c r="H128" s="34" t="e">
        <f t="shared" ref="H128:L128" si="40">H127+H122</f>
        <v>#DIV/0!</v>
      </c>
      <c r="I128" s="34" t="e">
        <f t="shared" si="40"/>
        <v>#DIV/0!</v>
      </c>
      <c r="J128" s="34" t="e">
        <f t="shared" si="40"/>
        <v>#DIV/0!</v>
      </c>
      <c r="K128" s="34" t="e">
        <f t="shared" si="40"/>
        <v>#DIV/0!</v>
      </c>
      <c r="L128" s="34" t="e">
        <f t="shared" si="40"/>
        <v>#DIV/0!</v>
      </c>
      <c r="M128" s="4"/>
      <c r="N128" s="4"/>
      <c r="O128" s="4"/>
    </row>
    <row r="129" spans="2:15" s="8" customFormat="1" ht="15" customHeight="1" x14ac:dyDescent="0.25">
      <c r="B129" s="99"/>
      <c r="C129" s="51"/>
      <c r="D129" s="16"/>
      <c r="E129" s="16"/>
      <c r="F129" s="16"/>
      <c r="G129" s="17"/>
      <c r="H129" s="17"/>
      <c r="I129" s="17"/>
      <c r="J129" s="17"/>
      <c r="K129" s="17"/>
      <c r="L129" s="17"/>
      <c r="M129" s="4"/>
      <c r="N129" s="4"/>
      <c r="O129" s="4"/>
    </row>
    <row r="130" spans="2:15" s="8" customFormat="1" ht="15" customHeight="1" x14ac:dyDescent="0.25">
      <c r="B130" s="99"/>
      <c r="C130" s="94" t="s">
        <v>45</v>
      </c>
      <c r="D130" s="16"/>
      <c r="E130" s="16"/>
      <c r="F130" s="16"/>
      <c r="G130" s="17"/>
      <c r="H130" s="17"/>
      <c r="I130" s="17"/>
      <c r="J130" s="17"/>
      <c r="K130" s="17"/>
      <c r="L130" s="17"/>
      <c r="M130" s="4"/>
      <c r="N130" s="4"/>
      <c r="O130" s="4"/>
    </row>
    <row r="131" spans="2:15" s="8" customFormat="1" ht="15" customHeight="1" x14ac:dyDescent="0.25">
      <c r="B131" s="99">
        <v>67</v>
      </c>
      <c r="C131" s="5" t="s">
        <v>99</v>
      </c>
      <c r="D131" s="13">
        <f>'Nefco Financials'!D144</f>
        <v>0</v>
      </c>
      <c r="E131" s="13">
        <f>'Nefco Financials'!E144</f>
        <v>0</v>
      </c>
      <c r="F131" s="13">
        <f>'Nefco Financials'!F144</f>
        <v>0</v>
      </c>
      <c r="G131" s="9">
        <f>'Nefco Financials'!H144</f>
        <v>0</v>
      </c>
      <c r="H131" s="9">
        <f>'Nefco Financials'!I144</f>
        <v>0</v>
      </c>
      <c r="I131" s="9">
        <f>'Nefco Financials'!J144</f>
        <v>0</v>
      </c>
      <c r="J131" s="9">
        <f>'Nefco Financials'!K144</f>
        <v>0</v>
      </c>
      <c r="K131" s="9">
        <f>'Nefco Financials'!L144</f>
        <v>0</v>
      </c>
      <c r="L131" s="9">
        <f>'Nefco Financials'!M144</f>
        <v>0</v>
      </c>
      <c r="M131" s="4"/>
      <c r="N131" s="4"/>
      <c r="O131" s="4"/>
    </row>
    <row r="132" spans="2:15" s="8" customFormat="1" ht="15" customHeight="1" x14ac:dyDescent="0.25">
      <c r="B132" s="99"/>
      <c r="C132" s="5" t="s">
        <v>345</v>
      </c>
      <c r="D132" s="13">
        <f>'Nefco Financials'!D145</f>
        <v>0</v>
      </c>
      <c r="E132" s="13">
        <f>'Nefco Financials'!E145</f>
        <v>0</v>
      </c>
      <c r="F132" s="13">
        <f>'Nefco Financials'!F145</f>
        <v>0</v>
      </c>
      <c r="G132" s="9">
        <f>'Nefco Financials'!H145</f>
        <v>0</v>
      </c>
      <c r="H132" s="9">
        <f>'Nefco Financials'!I145</f>
        <v>0</v>
      </c>
      <c r="I132" s="9">
        <f>'Nefco Financials'!J145</f>
        <v>0</v>
      </c>
      <c r="J132" s="9">
        <f>'Nefco Financials'!K145</f>
        <v>0</v>
      </c>
      <c r="K132" s="9">
        <f>'Nefco Financials'!L145</f>
        <v>0</v>
      </c>
      <c r="L132" s="9">
        <f>'Nefco Financials'!M145</f>
        <v>0</v>
      </c>
      <c r="M132" s="4"/>
      <c r="N132" s="4"/>
      <c r="O132" s="4"/>
    </row>
    <row r="133" spans="2:15" s="8" customFormat="1" ht="15" customHeight="1" x14ac:dyDescent="0.25">
      <c r="B133" s="99"/>
      <c r="C133" s="5"/>
      <c r="D133" s="13"/>
      <c r="E133" s="13"/>
      <c r="F133" s="13"/>
      <c r="G133" s="9"/>
      <c r="H133" s="9"/>
      <c r="I133" s="9"/>
      <c r="J133" s="9"/>
      <c r="K133" s="9"/>
      <c r="L133" s="9"/>
      <c r="M133" s="4"/>
      <c r="N133" s="4"/>
      <c r="O133" s="4"/>
    </row>
    <row r="134" spans="2:15" s="8" customFormat="1" ht="15" customHeight="1" x14ac:dyDescent="0.25">
      <c r="B134" s="99">
        <v>69</v>
      </c>
      <c r="C134" s="5" t="s">
        <v>96</v>
      </c>
      <c r="D134" s="13">
        <f>'Nefco Financials'!D147</f>
        <v>0</v>
      </c>
      <c r="E134" s="13">
        <f>'Nefco Financials'!E147</f>
        <v>0</v>
      </c>
      <c r="F134" s="13">
        <f>'Nefco Financials'!F147</f>
        <v>0</v>
      </c>
      <c r="G134" s="9">
        <f>'Nefco Financials'!H147</f>
        <v>0</v>
      </c>
      <c r="H134" s="9">
        <f>'Nefco Financials'!I147</f>
        <v>0</v>
      </c>
      <c r="I134" s="9">
        <f>'Nefco Financials'!J147</f>
        <v>0</v>
      </c>
      <c r="J134" s="9">
        <f>'Nefco Financials'!K147</f>
        <v>0</v>
      </c>
      <c r="K134" s="9">
        <f>'Nefco Financials'!L147</f>
        <v>0</v>
      </c>
      <c r="L134" s="9">
        <f>'Nefco Financials'!M147</f>
        <v>0</v>
      </c>
      <c r="M134" s="4"/>
      <c r="N134" s="4"/>
      <c r="O134" s="4"/>
    </row>
    <row r="135" spans="2:15" s="8" customFormat="1" ht="15" customHeight="1" x14ac:dyDescent="0.25">
      <c r="B135" s="99"/>
      <c r="C135" s="5"/>
      <c r="D135" s="13"/>
      <c r="E135" s="13"/>
      <c r="F135" s="13"/>
      <c r="G135" s="9"/>
      <c r="H135" s="9"/>
      <c r="I135" s="9"/>
      <c r="J135" s="9"/>
      <c r="K135" s="9"/>
      <c r="L135" s="9"/>
      <c r="M135" s="4"/>
      <c r="N135" s="4"/>
      <c r="O135" s="4"/>
    </row>
    <row r="136" spans="2:15" s="8" customFormat="1" ht="15" customHeight="1" x14ac:dyDescent="0.25">
      <c r="B136" s="99">
        <v>70</v>
      </c>
      <c r="C136" s="5" t="s">
        <v>33</v>
      </c>
      <c r="D136" s="13">
        <f>'Nefco Financials'!D149</f>
        <v>0</v>
      </c>
      <c r="E136" s="13">
        <f>'Nefco Financials'!E149</f>
        <v>0</v>
      </c>
      <c r="F136" s="13">
        <f>'Nefco Financials'!F149</f>
        <v>0</v>
      </c>
      <c r="G136" s="9">
        <f>'Nefco Financials'!H149</f>
        <v>0</v>
      </c>
      <c r="H136" s="9">
        <f>'Nefco Financials'!I149</f>
        <v>0</v>
      </c>
      <c r="I136" s="9">
        <f>'Nefco Financials'!J149</f>
        <v>0</v>
      </c>
      <c r="J136" s="9">
        <f>'Nefco Financials'!K149</f>
        <v>0</v>
      </c>
      <c r="K136" s="9">
        <f>'Nefco Financials'!L149</f>
        <v>0</v>
      </c>
      <c r="L136" s="9">
        <f>'Nefco Financials'!M149</f>
        <v>0</v>
      </c>
      <c r="M136" s="4"/>
      <c r="N136" s="4"/>
      <c r="O136" s="4"/>
    </row>
    <row r="137" spans="2:15" s="8" customFormat="1" ht="15" customHeight="1" x14ac:dyDescent="0.25">
      <c r="B137" s="99">
        <f t="shared" si="30"/>
        <v>71</v>
      </c>
      <c r="C137" s="5" t="s">
        <v>34</v>
      </c>
      <c r="D137" s="13">
        <f>'Nefco Financials'!D150</f>
        <v>0</v>
      </c>
      <c r="E137" s="13">
        <f>'Nefco Financials'!E150</f>
        <v>0</v>
      </c>
      <c r="F137" s="13">
        <f>'Nefco Financials'!F150</f>
        <v>0</v>
      </c>
      <c r="G137" s="9">
        <f>'Nefco Financials'!H150</f>
        <v>0</v>
      </c>
      <c r="H137" s="9">
        <f>'Nefco Financials'!I150</f>
        <v>0</v>
      </c>
      <c r="I137" s="9">
        <f>'Nefco Financials'!J150</f>
        <v>0</v>
      </c>
      <c r="J137" s="9">
        <f>'Nefco Financials'!K150</f>
        <v>0</v>
      </c>
      <c r="K137" s="9">
        <f>'Nefco Financials'!L150</f>
        <v>0</v>
      </c>
      <c r="L137" s="9">
        <f>'Nefco Financials'!M150</f>
        <v>0</v>
      </c>
      <c r="M137" s="4"/>
      <c r="N137" s="4"/>
      <c r="O137" s="4"/>
    </row>
    <row r="138" spans="2:15" s="8" customFormat="1" ht="15" customHeight="1" x14ac:dyDescent="0.25">
      <c r="B138" s="99">
        <f t="shared" si="30"/>
        <v>72</v>
      </c>
      <c r="C138" s="5" t="s">
        <v>78</v>
      </c>
      <c r="D138" s="13">
        <f>'Nefco Financials'!D151</f>
        <v>0</v>
      </c>
      <c r="E138" s="13">
        <f>'Nefco Financials'!E151</f>
        <v>0</v>
      </c>
      <c r="F138" s="13">
        <f>'Nefco Financials'!F151</f>
        <v>0</v>
      </c>
      <c r="G138" s="9">
        <f>'Nefco Financials'!H151</f>
        <v>0</v>
      </c>
      <c r="H138" s="9">
        <f>'Nefco Financials'!I151</f>
        <v>0</v>
      </c>
      <c r="I138" s="9">
        <f>'Nefco Financials'!J151</f>
        <v>0</v>
      </c>
      <c r="J138" s="9">
        <f>'Nefco Financials'!K151</f>
        <v>0</v>
      </c>
      <c r="K138" s="9">
        <f>'Nefco Financials'!L151</f>
        <v>0</v>
      </c>
      <c r="L138" s="9">
        <f>'Nefco Financials'!M151</f>
        <v>0</v>
      </c>
      <c r="M138" s="4"/>
      <c r="N138" s="4"/>
      <c r="O138" s="4"/>
    </row>
    <row r="139" spans="2:15" s="8" customFormat="1" ht="15" customHeight="1" x14ac:dyDescent="0.25">
      <c r="B139" s="99"/>
      <c r="C139" s="5"/>
      <c r="D139" s="13"/>
      <c r="E139" s="13"/>
      <c r="F139" s="13"/>
      <c r="G139" s="9"/>
      <c r="H139" s="9"/>
      <c r="I139" s="9"/>
      <c r="J139" s="9"/>
      <c r="K139" s="9"/>
      <c r="L139" s="9"/>
      <c r="M139" s="4"/>
      <c r="N139" s="4"/>
      <c r="O139" s="4"/>
    </row>
    <row r="140" spans="2:15" s="8" customFormat="1" ht="15" customHeight="1" x14ac:dyDescent="0.25">
      <c r="B140" s="99">
        <v>73</v>
      </c>
      <c r="C140" s="5" t="s">
        <v>35</v>
      </c>
      <c r="D140" s="13">
        <f>'Nefco Financials'!D153</f>
        <v>0</v>
      </c>
      <c r="E140" s="13">
        <f>'Nefco Financials'!E153</f>
        <v>0</v>
      </c>
      <c r="F140" s="13">
        <f>'Nefco Financials'!F153</f>
        <v>0</v>
      </c>
      <c r="G140" s="9">
        <f>'Nefco Financials'!H153</f>
        <v>0</v>
      </c>
      <c r="H140" s="9">
        <f>'Nefco Financials'!I153</f>
        <v>0</v>
      </c>
      <c r="I140" s="9">
        <f>'Nefco Financials'!J153</f>
        <v>0</v>
      </c>
      <c r="J140" s="9">
        <f>'Nefco Financials'!K153</f>
        <v>0</v>
      </c>
      <c r="K140" s="9">
        <f>'Nefco Financials'!L153</f>
        <v>0</v>
      </c>
      <c r="L140" s="9">
        <f>'Nefco Financials'!M153</f>
        <v>0</v>
      </c>
      <c r="M140" s="4"/>
      <c r="N140" s="4"/>
      <c r="O140" s="4"/>
    </row>
    <row r="141" spans="2:15" s="8" customFormat="1" ht="15" customHeight="1" x14ac:dyDescent="0.25">
      <c r="B141" s="99">
        <f t="shared" si="30"/>
        <v>74</v>
      </c>
      <c r="C141" s="5" t="s">
        <v>36</v>
      </c>
      <c r="D141" s="13">
        <f>'Nefco Financials'!D154</f>
        <v>0</v>
      </c>
      <c r="E141" s="13">
        <f>'Nefco Financials'!E154</f>
        <v>0</v>
      </c>
      <c r="F141" s="13">
        <f>'Nefco Financials'!F154</f>
        <v>0</v>
      </c>
      <c r="G141" s="9">
        <f>'Nefco Financials'!H154</f>
        <v>0</v>
      </c>
      <c r="H141" s="9">
        <f>'Nefco Financials'!I154</f>
        <v>0</v>
      </c>
      <c r="I141" s="9">
        <f>'Nefco Financials'!J154</f>
        <v>0</v>
      </c>
      <c r="J141" s="9">
        <f>'Nefco Financials'!K154</f>
        <v>0</v>
      </c>
      <c r="K141" s="9">
        <f>'Nefco Financials'!L154</f>
        <v>0</v>
      </c>
      <c r="L141" s="9">
        <f>'Nefco Financials'!M154</f>
        <v>0</v>
      </c>
      <c r="M141" s="4"/>
      <c r="N141" s="4"/>
      <c r="O141" s="4"/>
    </row>
    <row r="142" spans="2:15" s="8" customFormat="1" ht="15" customHeight="1" x14ac:dyDescent="0.25">
      <c r="B142" s="99">
        <f t="shared" si="30"/>
        <v>75</v>
      </c>
      <c r="C142" s="5" t="s">
        <v>77</v>
      </c>
      <c r="D142" s="13">
        <f>'Nefco Financials'!D155</f>
        <v>0</v>
      </c>
      <c r="E142" s="13">
        <f>'Nefco Financials'!E155</f>
        <v>0</v>
      </c>
      <c r="F142" s="13">
        <f>'Nefco Financials'!F155</f>
        <v>0</v>
      </c>
      <c r="G142" s="9">
        <f>'Nefco Financials'!H155</f>
        <v>0</v>
      </c>
      <c r="H142" s="9">
        <f>'Nefco Financials'!I155</f>
        <v>0</v>
      </c>
      <c r="I142" s="9">
        <f>'Nefco Financials'!J155</f>
        <v>0</v>
      </c>
      <c r="J142" s="9">
        <f>'Nefco Financials'!K155</f>
        <v>0</v>
      </c>
      <c r="K142" s="9">
        <f>'Nefco Financials'!L155</f>
        <v>0</v>
      </c>
      <c r="L142" s="9">
        <f>'Nefco Financials'!M155</f>
        <v>0</v>
      </c>
      <c r="M142" s="4"/>
      <c r="N142" s="4"/>
      <c r="O142" s="4"/>
    </row>
    <row r="143" spans="2:15" s="8" customFormat="1" ht="15" customHeight="1" x14ac:dyDescent="0.25">
      <c r="B143" s="99" t="e">
        <f>1+#REF!</f>
        <v>#REF!</v>
      </c>
      <c r="C143" s="50" t="s">
        <v>72</v>
      </c>
      <c r="D143" s="33">
        <f t="shared" ref="D143:L143" si="41">SUM(D131:D142)</f>
        <v>0</v>
      </c>
      <c r="E143" s="33">
        <f t="shared" si="41"/>
        <v>0</v>
      </c>
      <c r="F143" s="33">
        <f t="shared" si="41"/>
        <v>0</v>
      </c>
      <c r="G143" s="34">
        <f t="shared" si="41"/>
        <v>0</v>
      </c>
      <c r="H143" s="34">
        <f t="shared" si="41"/>
        <v>0</v>
      </c>
      <c r="I143" s="34">
        <f t="shared" si="41"/>
        <v>0</v>
      </c>
      <c r="J143" s="34">
        <f t="shared" si="41"/>
        <v>0</v>
      </c>
      <c r="K143" s="34">
        <f t="shared" si="41"/>
        <v>0</v>
      </c>
      <c r="L143" s="34">
        <f t="shared" si="41"/>
        <v>0</v>
      </c>
      <c r="M143" s="4"/>
      <c r="N143" s="4"/>
      <c r="O143" s="4"/>
    </row>
    <row r="144" spans="2:15" s="8" customFormat="1" ht="15" customHeight="1" x14ac:dyDescent="0.25">
      <c r="B144" s="99"/>
      <c r="C144" s="52"/>
      <c r="D144" s="26"/>
      <c r="E144" s="26"/>
      <c r="F144" s="26"/>
      <c r="G144" s="27"/>
      <c r="H144" s="27"/>
      <c r="I144" s="27"/>
      <c r="J144" s="27"/>
      <c r="K144" s="27"/>
      <c r="L144" s="27"/>
      <c r="M144" s="4"/>
      <c r="N144" s="4"/>
      <c r="O144" s="4"/>
    </row>
    <row r="145" spans="2:15" s="8" customFormat="1" ht="15" customHeight="1" x14ac:dyDescent="0.25">
      <c r="B145" s="99"/>
      <c r="C145" s="94" t="s">
        <v>95</v>
      </c>
      <c r="D145" s="26"/>
      <c r="E145" s="26"/>
      <c r="F145" s="26"/>
      <c r="G145" s="27"/>
      <c r="H145" s="27"/>
      <c r="I145" s="27"/>
      <c r="J145" s="27"/>
      <c r="K145" s="27"/>
      <c r="L145" s="27"/>
      <c r="M145" s="4"/>
      <c r="N145" s="4"/>
      <c r="O145" s="4"/>
    </row>
    <row r="146" spans="2:15" s="8" customFormat="1" ht="15" customHeight="1" x14ac:dyDescent="0.25">
      <c r="B146" s="99">
        <v>78</v>
      </c>
      <c r="C146" s="5" t="s">
        <v>76</v>
      </c>
      <c r="D146" s="13">
        <f>'Nefco Financials'!D159</f>
        <v>0</v>
      </c>
      <c r="E146" s="13">
        <f>'Nefco Financials'!E159</f>
        <v>0</v>
      </c>
      <c r="F146" s="13">
        <f>'Nefco Financials'!F159</f>
        <v>0</v>
      </c>
      <c r="G146" s="9">
        <f>'Nefco Financials'!H159</f>
        <v>0</v>
      </c>
      <c r="H146" s="9">
        <f>'Nefco Financials'!I159</f>
        <v>0</v>
      </c>
      <c r="I146" s="9">
        <f>'Nefco Financials'!J159</f>
        <v>0</v>
      </c>
      <c r="J146" s="9">
        <f>'Nefco Financials'!K159</f>
        <v>0</v>
      </c>
      <c r="K146" s="9">
        <f>'Nefco Financials'!L159</f>
        <v>0</v>
      </c>
      <c r="L146" s="9">
        <f>'Nefco Financials'!M159</f>
        <v>0</v>
      </c>
      <c r="M146" s="4"/>
      <c r="N146" s="4"/>
      <c r="O146" s="4"/>
    </row>
    <row r="147" spans="2:15" s="8" customFormat="1" ht="15" customHeight="1" x14ac:dyDescent="0.25">
      <c r="B147" s="99" t="e">
        <f>1+#REF!</f>
        <v>#REF!</v>
      </c>
      <c r="C147" s="5" t="s">
        <v>306</v>
      </c>
      <c r="D147" s="13">
        <f>'Nefco Financials'!D160</f>
        <v>0</v>
      </c>
      <c r="E147" s="13">
        <f>'Nefco Financials'!E160</f>
        <v>0</v>
      </c>
      <c r="F147" s="13">
        <f>'Nefco Financials'!F160</f>
        <v>0</v>
      </c>
      <c r="G147" s="9">
        <f>'Nefco Financials'!H160</f>
        <v>0</v>
      </c>
      <c r="H147" s="9">
        <f>'Nefco Financials'!I160</f>
        <v>0</v>
      </c>
      <c r="I147" s="9">
        <f>'Nefco Financials'!J160</f>
        <v>0</v>
      </c>
      <c r="J147" s="9">
        <f>'Nefco Financials'!K160</f>
        <v>0</v>
      </c>
      <c r="K147" s="9">
        <f>'Nefco Financials'!L160</f>
        <v>0</v>
      </c>
      <c r="L147" s="9">
        <f>'Nefco Financials'!M160</f>
        <v>0</v>
      </c>
      <c r="M147" s="4"/>
      <c r="N147" s="4"/>
      <c r="O147" s="4"/>
    </row>
    <row r="148" spans="2:15" s="8" customFormat="1" ht="15" customHeight="1" x14ac:dyDescent="0.25">
      <c r="B148" s="99" t="e">
        <f t="shared" si="30"/>
        <v>#REF!</v>
      </c>
      <c r="C148" s="50" t="s">
        <v>73</v>
      </c>
      <c r="D148" s="33">
        <f t="shared" ref="D148:L148" si="42">SUM(D143:D147)+D128</f>
        <v>1.6189514129687554</v>
      </c>
      <c r="E148" s="33">
        <f t="shared" si="42"/>
        <v>-26.194875897759989</v>
      </c>
      <c r="F148" s="33">
        <f t="shared" si="42"/>
        <v>-95.891137619274133</v>
      </c>
      <c r="G148" s="34" t="e">
        <f t="shared" si="42"/>
        <v>#DIV/0!</v>
      </c>
      <c r="H148" s="34" t="e">
        <f t="shared" si="42"/>
        <v>#DIV/0!</v>
      </c>
      <c r="I148" s="34" t="e">
        <f t="shared" si="42"/>
        <v>#DIV/0!</v>
      </c>
      <c r="J148" s="34" t="e">
        <f t="shared" si="42"/>
        <v>#DIV/0!</v>
      </c>
      <c r="K148" s="34" t="e">
        <f t="shared" si="42"/>
        <v>#DIV/0!</v>
      </c>
      <c r="L148" s="34" t="e">
        <f t="shared" si="42"/>
        <v>#DIV/0!</v>
      </c>
      <c r="M148" s="4"/>
      <c r="N148" s="4"/>
      <c r="O148" s="4"/>
    </row>
    <row r="149" spans="2:15" s="8" customFormat="1" ht="15" customHeight="1" x14ac:dyDescent="0.25">
      <c r="B149" s="99"/>
      <c r="C149" s="53"/>
      <c r="D149" s="35"/>
      <c r="E149" s="35"/>
      <c r="F149" s="35"/>
      <c r="G149" s="25"/>
      <c r="H149" s="25"/>
      <c r="I149" s="25"/>
      <c r="J149" s="25"/>
      <c r="K149" s="25"/>
      <c r="L149" s="25"/>
      <c r="M149" s="4"/>
      <c r="N149" s="4"/>
      <c r="O149" s="4"/>
    </row>
    <row r="150" spans="2:15" s="8" customFormat="1" ht="15" customHeight="1" x14ac:dyDescent="0.25">
      <c r="B150" s="99">
        <v>82</v>
      </c>
      <c r="C150" s="54" t="s">
        <v>74</v>
      </c>
      <c r="D150" s="14">
        <f>'Nefco Financials'!D163</f>
        <v>0</v>
      </c>
      <c r="E150" s="14">
        <f>'Nefco Financials'!E163</f>
        <v>0</v>
      </c>
      <c r="F150" s="14">
        <f>'Nefco Financials'!F163</f>
        <v>0</v>
      </c>
      <c r="G150" s="36">
        <f>F151</f>
        <v>0</v>
      </c>
      <c r="H150" s="36" t="e">
        <f t="shared" ref="H150:L150" si="43">G151</f>
        <v>#DIV/0!</v>
      </c>
      <c r="I150" s="36" t="e">
        <f t="shared" si="43"/>
        <v>#DIV/0!</v>
      </c>
      <c r="J150" s="36" t="e">
        <f t="shared" si="43"/>
        <v>#DIV/0!</v>
      </c>
      <c r="K150" s="36" t="e">
        <f t="shared" si="43"/>
        <v>#DIV/0!</v>
      </c>
      <c r="L150" s="36" t="e">
        <f t="shared" si="43"/>
        <v>#DIV/0!</v>
      </c>
      <c r="M150" s="4"/>
      <c r="N150" s="4"/>
      <c r="O150" s="4"/>
    </row>
    <row r="151" spans="2:15" s="8" customFormat="1" ht="15" customHeight="1" thickBot="1" x14ac:dyDescent="0.3">
      <c r="B151" s="99">
        <f t="shared" si="30"/>
        <v>83</v>
      </c>
      <c r="C151" s="55" t="s">
        <v>75</v>
      </c>
      <c r="D151" s="37">
        <f>'Nefco Financials'!D164</f>
        <v>0</v>
      </c>
      <c r="E151" s="37">
        <f>'Nefco Financials'!E164</f>
        <v>0</v>
      </c>
      <c r="F151" s="37">
        <f>'Nefco Financials'!F164</f>
        <v>0</v>
      </c>
      <c r="G151" s="38" t="e">
        <f>G150+G148</f>
        <v>#DIV/0!</v>
      </c>
      <c r="H151" s="38" t="e">
        <f t="shared" ref="H151:K151" si="44">H150+H148</f>
        <v>#DIV/0!</v>
      </c>
      <c r="I151" s="38" t="e">
        <f t="shared" si="44"/>
        <v>#DIV/0!</v>
      </c>
      <c r="J151" s="38" t="e">
        <f t="shared" si="44"/>
        <v>#DIV/0!</v>
      </c>
      <c r="K151" s="38" t="e">
        <f t="shared" si="44"/>
        <v>#DIV/0!</v>
      </c>
      <c r="L151" s="38" t="e">
        <f>L150+L148</f>
        <v>#DIV/0!</v>
      </c>
      <c r="M151" s="4"/>
      <c r="N151" s="4"/>
      <c r="O151" s="4"/>
    </row>
    <row r="152" spans="2:15" s="8" customFormat="1" ht="15" customHeight="1" outlineLevel="1" x14ac:dyDescent="0.25">
      <c r="B152" s="99"/>
      <c r="C152" s="123"/>
      <c r="D152" s="114"/>
      <c r="E152" s="114"/>
      <c r="F152" s="114"/>
      <c r="G152" s="115"/>
      <c r="H152" s="115"/>
      <c r="I152" s="115"/>
      <c r="J152" s="115"/>
      <c r="K152" s="115"/>
      <c r="L152" s="115"/>
      <c r="M152" s="116"/>
      <c r="N152" s="116"/>
      <c r="O152" s="4"/>
    </row>
    <row r="153" spans="2:15" s="8" customFormat="1" ht="15" customHeight="1" outlineLevel="1" x14ac:dyDescent="0.25">
      <c r="B153" s="99"/>
      <c r="C153" s="107" t="s">
        <v>196</v>
      </c>
      <c r="D153" s="114"/>
      <c r="E153" s="114"/>
      <c r="F153" s="114"/>
      <c r="G153" s="115"/>
      <c r="H153" s="115"/>
      <c r="I153" s="115"/>
      <c r="J153" s="115"/>
      <c r="K153" s="115"/>
      <c r="L153" s="115"/>
      <c r="M153" s="116"/>
      <c r="N153" s="116"/>
      <c r="O153" s="4"/>
    </row>
    <row r="154" spans="2:15" s="8" customFormat="1" ht="15" customHeight="1" outlineLevel="1" x14ac:dyDescent="0.25">
      <c r="B154" s="99">
        <v>84</v>
      </c>
      <c r="C154" s="108" t="s">
        <v>82</v>
      </c>
      <c r="D154" s="117" t="e">
        <f t="shared" ref="D154:L154" si="45">D26/(-D137-D138-D141-D142)</f>
        <v>#DIV/0!</v>
      </c>
      <c r="E154" s="117" t="e">
        <f t="shared" si="45"/>
        <v>#DIV/0!</v>
      </c>
      <c r="F154" s="117" t="e">
        <f t="shared" si="45"/>
        <v>#DIV/0!</v>
      </c>
      <c r="G154" s="124" t="e">
        <f t="shared" si="45"/>
        <v>#DIV/0!</v>
      </c>
      <c r="H154" s="124" t="e">
        <f t="shared" si="45"/>
        <v>#DIV/0!</v>
      </c>
      <c r="I154" s="124" t="e">
        <f t="shared" si="45"/>
        <v>#DIV/0!</v>
      </c>
      <c r="J154" s="124" t="e">
        <f t="shared" si="45"/>
        <v>#DIV/0!</v>
      </c>
      <c r="K154" s="124" t="e">
        <f t="shared" si="45"/>
        <v>#DIV/0!</v>
      </c>
      <c r="L154" s="124" t="e">
        <f t="shared" si="45"/>
        <v>#DIV/0!</v>
      </c>
      <c r="M154" s="4"/>
      <c r="N154" s="4"/>
      <c r="O154" s="4"/>
    </row>
    <row r="155" spans="2:15" s="8" customFormat="1" ht="15" customHeight="1" outlineLevel="1" x14ac:dyDescent="0.25">
      <c r="B155" s="99">
        <f t="shared" si="30"/>
        <v>85</v>
      </c>
      <c r="C155" s="108" t="s">
        <v>42</v>
      </c>
      <c r="D155" s="117" t="e">
        <f t="shared" ref="D155:L155" si="46">D122/(-D137-D138-D141-D142)</f>
        <v>#DIV/0!</v>
      </c>
      <c r="E155" s="117" t="e">
        <f t="shared" si="46"/>
        <v>#DIV/0!</v>
      </c>
      <c r="F155" s="117" t="e">
        <f t="shared" si="46"/>
        <v>#DIV/0!</v>
      </c>
      <c r="G155" s="124" t="e">
        <f t="shared" si="46"/>
        <v>#DIV/0!</v>
      </c>
      <c r="H155" s="124" t="e">
        <f t="shared" si="46"/>
        <v>#DIV/0!</v>
      </c>
      <c r="I155" s="124" t="e">
        <f t="shared" si="46"/>
        <v>#DIV/0!</v>
      </c>
      <c r="J155" s="124" t="e">
        <f t="shared" si="46"/>
        <v>#DIV/0!</v>
      </c>
      <c r="K155" s="124" t="e">
        <f t="shared" si="46"/>
        <v>#DIV/0!</v>
      </c>
      <c r="L155" s="124" t="e">
        <f t="shared" si="46"/>
        <v>#DIV/0!</v>
      </c>
      <c r="M155" s="4"/>
      <c r="N155" s="4"/>
      <c r="O155" s="4"/>
    </row>
    <row r="156" spans="2:15" s="8" customFormat="1" ht="15" customHeight="1" outlineLevel="1" x14ac:dyDescent="0.25">
      <c r="B156" s="99">
        <f t="shared" si="30"/>
        <v>86</v>
      </c>
      <c r="C156" s="108" t="s">
        <v>39</v>
      </c>
      <c r="D156" s="117" t="e">
        <f t="shared" ref="D156:L156" si="47">D128/(-D137-D138-D141-D142)</f>
        <v>#DIV/0!</v>
      </c>
      <c r="E156" s="117" t="e">
        <f t="shared" si="47"/>
        <v>#DIV/0!</v>
      </c>
      <c r="F156" s="117" t="e">
        <f t="shared" si="47"/>
        <v>#DIV/0!</v>
      </c>
      <c r="G156" s="124" t="e">
        <f t="shared" si="47"/>
        <v>#DIV/0!</v>
      </c>
      <c r="H156" s="124" t="e">
        <f t="shared" si="47"/>
        <v>#DIV/0!</v>
      </c>
      <c r="I156" s="124" t="e">
        <f t="shared" si="47"/>
        <v>#DIV/0!</v>
      </c>
      <c r="J156" s="124" t="e">
        <f t="shared" si="47"/>
        <v>#DIV/0!</v>
      </c>
      <c r="K156" s="124" t="e">
        <f t="shared" si="47"/>
        <v>#DIV/0!</v>
      </c>
      <c r="L156" s="124" t="e">
        <f t="shared" si="47"/>
        <v>#DIV/0!</v>
      </c>
      <c r="M156" s="4"/>
      <c r="N156" s="4"/>
      <c r="O156" s="4"/>
    </row>
    <row r="157" spans="2:15" s="8" customFormat="1" ht="15" customHeight="1" outlineLevel="1" collapsed="1" x14ac:dyDescent="0.25">
      <c r="B157" s="99">
        <f t="shared" si="30"/>
        <v>87</v>
      </c>
      <c r="C157" s="125" t="s">
        <v>83</v>
      </c>
      <c r="D157" s="117" t="e">
        <f t="shared" ref="D157:L157" si="48">D26/(-D138-D142)</f>
        <v>#DIV/0!</v>
      </c>
      <c r="E157" s="117" t="e">
        <f t="shared" si="48"/>
        <v>#DIV/0!</v>
      </c>
      <c r="F157" s="117" t="e">
        <f t="shared" si="48"/>
        <v>#DIV/0!</v>
      </c>
      <c r="G157" s="124" t="e">
        <f t="shared" si="48"/>
        <v>#DIV/0!</v>
      </c>
      <c r="H157" s="124" t="e">
        <f t="shared" si="48"/>
        <v>#DIV/0!</v>
      </c>
      <c r="I157" s="124" t="e">
        <f t="shared" si="48"/>
        <v>#DIV/0!</v>
      </c>
      <c r="J157" s="124" t="e">
        <f t="shared" si="48"/>
        <v>#DIV/0!</v>
      </c>
      <c r="K157" s="124" t="e">
        <f t="shared" si="48"/>
        <v>#DIV/0!</v>
      </c>
      <c r="L157" s="124" t="e">
        <f t="shared" si="48"/>
        <v>#DIV/0!</v>
      </c>
      <c r="M157" s="4"/>
      <c r="N157" s="4"/>
      <c r="O157" s="4"/>
    </row>
    <row r="158" spans="2:15" s="8" customFormat="1" ht="15" customHeight="1" outlineLevel="1" x14ac:dyDescent="0.25">
      <c r="B158" s="99">
        <f t="shared" si="30"/>
        <v>88</v>
      </c>
      <c r="C158" s="125" t="s">
        <v>84</v>
      </c>
      <c r="D158" s="117" t="e">
        <f t="shared" ref="D158:L158" si="49">D122/(-D138-D142)</f>
        <v>#DIV/0!</v>
      </c>
      <c r="E158" s="117" t="e">
        <f t="shared" si="49"/>
        <v>#DIV/0!</v>
      </c>
      <c r="F158" s="117" t="e">
        <f t="shared" si="49"/>
        <v>#DIV/0!</v>
      </c>
      <c r="G158" s="124" t="e">
        <f t="shared" si="49"/>
        <v>#DIV/0!</v>
      </c>
      <c r="H158" s="124" t="e">
        <f t="shared" si="49"/>
        <v>#DIV/0!</v>
      </c>
      <c r="I158" s="124" t="e">
        <f t="shared" si="49"/>
        <v>#DIV/0!</v>
      </c>
      <c r="J158" s="124" t="e">
        <f t="shared" si="49"/>
        <v>#DIV/0!</v>
      </c>
      <c r="K158" s="124" t="e">
        <f t="shared" si="49"/>
        <v>#DIV/0!</v>
      </c>
      <c r="L158" s="124" t="e">
        <f t="shared" si="49"/>
        <v>#DIV/0!</v>
      </c>
      <c r="M158" s="4"/>
      <c r="N158" s="4"/>
      <c r="O158" s="4"/>
    </row>
    <row r="159" spans="2:15" s="8" customFormat="1" ht="15" customHeight="1" outlineLevel="1" x14ac:dyDescent="0.25">
      <c r="B159" s="99">
        <f t="shared" si="30"/>
        <v>89</v>
      </c>
      <c r="C159" s="125" t="s">
        <v>85</v>
      </c>
      <c r="D159" s="117" t="e">
        <f t="shared" ref="D159:L159" si="50">D128/(-D138-D142)</f>
        <v>#DIV/0!</v>
      </c>
      <c r="E159" s="117" t="e">
        <f t="shared" si="50"/>
        <v>#DIV/0!</v>
      </c>
      <c r="F159" s="117" t="e">
        <f t="shared" si="50"/>
        <v>#DIV/0!</v>
      </c>
      <c r="G159" s="124" t="e">
        <f t="shared" si="50"/>
        <v>#DIV/0!</v>
      </c>
      <c r="H159" s="124" t="e">
        <f t="shared" si="50"/>
        <v>#DIV/0!</v>
      </c>
      <c r="I159" s="124" t="e">
        <f t="shared" si="50"/>
        <v>#DIV/0!</v>
      </c>
      <c r="J159" s="124" t="e">
        <f t="shared" si="50"/>
        <v>#DIV/0!</v>
      </c>
      <c r="K159" s="124" t="e">
        <f t="shared" si="50"/>
        <v>#DIV/0!</v>
      </c>
      <c r="L159" s="124" t="e">
        <f t="shared" si="50"/>
        <v>#DIV/0!</v>
      </c>
      <c r="M159" s="4"/>
      <c r="N159" s="4"/>
      <c r="O159" s="4"/>
    </row>
    <row r="160" spans="2:15" s="8" customFormat="1" ht="15" customHeight="1" outlineLevel="1" x14ac:dyDescent="0.25">
      <c r="B160" s="99">
        <v>93</v>
      </c>
      <c r="C160" s="125" t="s">
        <v>230</v>
      </c>
      <c r="D160" s="117" t="e">
        <f t="shared" ref="D160:L160" si="51">(D150+D128)/(-D136-D137-D138-D140-D141-D142)</f>
        <v>#DIV/0!</v>
      </c>
      <c r="E160" s="117" t="e">
        <f t="shared" si="51"/>
        <v>#DIV/0!</v>
      </c>
      <c r="F160" s="117" t="e">
        <f t="shared" si="51"/>
        <v>#DIV/0!</v>
      </c>
      <c r="G160" s="124" t="e">
        <f t="shared" si="51"/>
        <v>#DIV/0!</v>
      </c>
      <c r="H160" s="124" t="e">
        <f t="shared" si="51"/>
        <v>#DIV/0!</v>
      </c>
      <c r="I160" s="124" t="e">
        <f t="shared" si="51"/>
        <v>#DIV/0!</v>
      </c>
      <c r="J160" s="124" t="e">
        <f t="shared" si="51"/>
        <v>#DIV/0!</v>
      </c>
      <c r="K160" s="124" t="e">
        <f t="shared" si="51"/>
        <v>#DIV/0!</v>
      </c>
      <c r="L160" s="124" t="e">
        <f t="shared" si="51"/>
        <v>#DIV/0!</v>
      </c>
      <c r="M160" s="4"/>
      <c r="N160" s="4"/>
      <c r="O160" s="4"/>
    </row>
    <row r="161" spans="2:15" s="8" customFormat="1" ht="15" customHeight="1" outlineLevel="1" x14ac:dyDescent="0.25">
      <c r="B161" s="99">
        <f>1+B159</f>
        <v>90</v>
      </c>
      <c r="C161" s="125" t="s">
        <v>106</v>
      </c>
      <c r="D161" s="117" t="e">
        <f t="shared" ref="D161:L161" si="52">D122/D16</f>
        <v>#DIV/0!</v>
      </c>
      <c r="E161" s="117" t="e">
        <f t="shared" si="52"/>
        <v>#DIV/0!</v>
      </c>
      <c r="F161" s="117" t="e">
        <f t="shared" si="52"/>
        <v>#DIV/0!</v>
      </c>
      <c r="G161" s="124" t="e">
        <f t="shared" si="52"/>
        <v>#DIV/0!</v>
      </c>
      <c r="H161" s="124" t="e">
        <f t="shared" si="52"/>
        <v>#DIV/0!</v>
      </c>
      <c r="I161" s="124" t="e">
        <f t="shared" si="52"/>
        <v>#DIV/0!</v>
      </c>
      <c r="J161" s="124" t="e">
        <f t="shared" si="52"/>
        <v>#DIV/0!</v>
      </c>
      <c r="K161" s="124" t="e">
        <f t="shared" si="52"/>
        <v>#DIV/0!</v>
      </c>
      <c r="L161" s="124" t="e">
        <f t="shared" si="52"/>
        <v>#DIV/0!</v>
      </c>
      <c r="M161" s="4"/>
      <c r="N161" s="4"/>
      <c r="O161" s="4"/>
    </row>
    <row r="162" spans="2:15" s="8" customFormat="1" ht="15" customHeight="1" outlineLevel="1" x14ac:dyDescent="0.25">
      <c r="B162" s="99">
        <f t="shared" si="30"/>
        <v>91</v>
      </c>
      <c r="C162" s="125" t="s">
        <v>107</v>
      </c>
      <c r="D162" s="117" t="e">
        <f t="shared" ref="D162:L162" si="53">D128/D16</f>
        <v>#DIV/0!</v>
      </c>
      <c r="E162" s="117" t="e">
        <f t="shared" si="53"/>
        <v>#DIV/0!</v>
      </c>
      <c r="F162" s="117" t="e">
        <f t="shared" si="53"/>
        <v>#DIV/0!</v>
      </c>
      <c r="G162" s="124" t="e">
        <f t="shared" si="53"/>
        <v>#DIV/0!</v>
      </c>
      <c r="H162" s="124" t="e">
        <f t="shared" si="53"/>
        <v>#DIV/0!</v>
      </c>
      <c r="I162" s="124" t="e">
        <f t="shared" si="53"/>
        <v>#DIV/0!</v>
      </c>
      <c r="J162" s="124" t="e">
        <f t="shared" si="53"/>
        <v>#DIV/0!</v>
      </c>
      <c r="K162" s="124" t="e">
        <f t="shared" si="53"/>
        <v>#DIV/0!</v>
      </c>
      <c r="L162" s="124" t="e">
        <f t="shared" si="53"/>
        <v>#DIV/0!</v>
      </c>
      <c r="M162" s="4"/>
      <c r="N162" s="4"/>
      <c r="O162" s="4"/>
    </row>
    <row r="163" spans="2:15" s="8" customFormat="1" ht="15" customHeight="1" outlineLevel="1" x14ac:dyDescent="0.25">
      <c r="B163" s="99">
        <f>1+B105</f>
        <v>55</v>
      </c>
      <c r="C163" s="108" t="s">
        <v>86</v>
      </c>
      <c r="D163" s="117" t="e">
        <f t="shared" ref="D163:L163" si="54">D105/D26</f>
        <v>#DIV/0!</v>
      </c>
      <c r="E163" s="117" t="e">
        <f t="shared" si="54"/>
        <v>#DIV/0!</v>
      </c>
      <c r="F163" s="117" t="e">
        <f t="shared" si="54"/>
        <v>#DIV/0!</v>
      </c>
      <c r="G163" s="118" t="e">
        <f t="shared" si="54"/>
        <v>#DIV/0!</v>
      </c>
      <c r="H163" s="118" t="e">
        <f t="shared" si="54"/>
        <v>#DIV/0!</v>
      </c>
      <c r="I163" s="118" t="e">
        <f t="shared" si="54"/>
        <v>#DIV/0!</v>
      </c>
      <c r="J163" s="118" t="e">
        <f t="shared" si="54"/>
        <v>#DIV/0!</v>
      </c>
      <c r="K163" s="118" t="e">
        <f t="shared" si="54"/>
        <v>#DIV/0!</v>
      </c>
      <c r="L163" s="118" t="e">
        <f t="shared" si="54"/>
        <v>#DIV/0!</v>
      </c>
      <c r="M163" s="4"/>
      <c r="N163" s="4"/>
      <c r="O163" s="4"/>
    </row>
    <row r="164" spans="2:15" s="8" customFormat="1" ht="15" customHeight="1" outlineLevel="1" x14ac:dyDescent="0.25">
      <c r="B164" s="99">
        <f>1+B162</f>
        <v>92</v>
      </c>
      <c r="C164" s="119" t="s">
        <v>105</v>
      </c>
      <c r="D164" s="120" t="e">
        <f t="shared" ref="D164:L164" si="55">D128/D105</f>
        <v>#DIV/0!</v>
      </c>
      <c r="E164" s="120" t="e">
        <f t="shared" si="55"/>
        <v>#DIV/0!</v>
      </c>
      <c r="F164" s="120" t="e">
        <f t="shared" si="55"/>
        <v>#DIV/0!</v>
      </c>
      <c r="G164" s="121" t="e">
        <f t="shared" si="55"/>
        <v>#DIV/0!</v>
      </c>
      <c r="H164" s="121" t="e">
        <f t="shared" si="55"/>
        <v>#DIV/0!</v>
      </c>
      <c r="I164" s="121" t="e">
        <f t="shared" si="55"/>
        <v>#DIV/0!</v>
      </c>
      <c r="J164" s="121" t="e">
        <f t="shared" si="55"/>
        <v>#DIV/0!</v>
      </c>
      <c r="K164" s="121" t="e">
        <f t="shared" si="55"/>
        <v>#DIV/0!</v>
      </c>
      <c r="L164" s="121" t="e">
        <f t="shared" si="55"/>
        <v>#DIV/0!</v>
      </c>
      <c r="M164" s="4"/>
      <c r="N164" s="4"/>
      <c r="O164" s="4"/>
    </row>
    <row r="165" spans="2:15" s="8" customFormat="1" ht="15" customHeight="1" outlineLevel="1" x14ac:dyDescent="0.25">
      <c r="B165" s="99"/>
      <c r="C165" s="51"/>
      <c r="D165" s="5"/>
      <c r="E165" s="5"/>
      <c r="F165" s="5"/>
      <c r="G165" s="5"/>
      <c r="H165" s="5"/>
      <c r="I165" s="5"/>
    </row>
    <row r="166" spans="2:15" s="8" customFormat="1" ht="15" customHeight="1" x14ac:dyDescent="0.25">
      <c r="B166" s="99"/>
      <c r="C166" s="51"/>
      <c r="D166" s="5"/>
      <c r="E166" s="5"/>
      <c r="F166" s="5"/>
      <c r="G166" s="5"/>
      <c r="H166" s="5"/>
      <c r="I166" s="5"/>
    </row>
    <row r="167" spans="2:15" s="8" customFormat="1" ht="15" customHeight="1" x14ac:dyDescent="0.25">
      <c r="B167" s="99"/>
      <c r="C167" s="126" t="s">
        <v>228</v>
      </c>
      <c r="D167" s="127">
        <f t="shared" ref="D167:L167" si="56">D51+D53+D57-D16</f>
        <v>0</v>
      </c>
      <c r="E167" s="127">
        <f t="shared" si="56"/>
        <v>0</v>
      </c>
      <c r="F167" s="127">
        <f t="shared" si="56"/>
        <v>0</v>
      </c>
      <c r="G167" s="127">
        <f t="shared" si="56"/>
        <v>0</v>
      </c>
      <c r="H167" s="127">
        <f t="shared" si="56"/>
        <v>0</v>
      </c>
      <c r="I167" s="127">
        <f t="shared" si="56"/>
        <v>0</v>
      </c>
      <c r="J167" s="127">
        <f t="shared" si="56"/>
        <v>0</v>
      </c>
      <c r="K167" s="127">
        <f t="shared" si="56"/>
        <v>0</v>
      </c>
      <c r="L167" s="127">
        <f t="shared" si="56"/>
        <v>0</v>
      </c>
    </row>
    <row r="168" spans="2:15" s="8" customFormat="1" ht="15" customHeight="1" x14ac:dyDescent="0.25">
      <c r="B168" s="99"/>
      <c r="C168" s="126" t="s">
        <v>226</v>
      </c>
      <c r="D168" s="127">
        <f t="shared" ref="D168:L168" si="57">D74-D151</f>
        <v>0</v>
      </c>
      <c r="E168" s="127">
        <f t="shared" si="57"/>
        <v>0</v>
      </c>
      <c r="F168" s="127">
        <f t="shared" si="57"/>
        <v>0</v>
      </c>
      <c r="G168" s="127" t="e">
        <f t="shared" si="57"/>
        <v>#DIV/0!</v>
      </c>
      <c r="H168" s="127" t="e">
        <f t="shared" si="57"/>
        <v>#DIV/0!</v>
      </c>
      <c r="I168" s="127" t="e">
        <f t="shared" si="57"/>
        <v>#DIV/0!</v>
      </c>
      <c r="J168" s="127" t="e">
        <f t="shared" si="57"/>
        <v>#DIV/0!</v>
      </c>
      <c r="K168" s="127" t="e">
        <f t="shared" si="57"/>
        <v>#DIV/0!</v>
      </c>
      <c r="L168" s="127" t="e">
        <f t="shared" si="57"/>
        <v>#DIV/0!</v>
      </c>
    </row>
    <row r="169" spans="2:15" s="8" customFormat="1" ht="15" customHeight="1" x14ac:dyDescent="0.25">
      <c r="B169" s="99"/>
      <c r="C169" s="126" t="s">
        <v>227</v>
      </c>
      <c r="D169" s="127">
        <f t="shared" ref="D169:L169" si="58">D101-D76</f>
        <v>0</v>
      </c>
      <c r="E169" s="127">
        <f t="shared" si="58"/>
        <v>0</v>
      </c>
      <c r="F169" s="127">
        <f t="shared" si="58"/>
        <v>0</v>
      </c>
      <c r="G169" s="127" t="e">
        <f t="shared" si="58"/>
        <v>#DIV/0!</v>
      </c>
      <c r="H169" s="127" t="e">
        <f t="shared" si="58"/>
        <v>#DIV/0!</v>
      </c>
      <c r="I169" s="127" t="e">
        <f t="shared" si="58"/>
        <v>#DIV/0!</v>
      </c>
      <c r="J169" s="127" t="e">
        <f t="shared" si="58"/>
        <v>#DIV/0!</v>
      </c>
      <c r="K169" s="127" t="e">
        <f t="shared" si="58"/>
        <v>#DIV/0!</v>
      </c>
      <c r="L169" s="127" t="e">
        <f t="shared" si="58"/>
        <v>#DIV/0!</v>
      </c>
    </row>
    <row r="170" spans="2:15" s="8" customFormat="1" ht="15" customHeight="1" x14ac:dyDescent="0.25">
      <c r="B170" s="99"/>
      <c r="C170" s="51"/>
      <c r="D170" s="5"/>
      <c r="E170" s="5"/>
      <c r="F170" s="5"/>
      <c r="G170" s="5"/>
      <c r="H170" s="5"/>
      <c r="I170" s="5"/>
    </row>
    <row r="171" spans="2:15" s="8" customFormat="1" ht="15" customHeight="1" x14ac:dyDescent="0.25">
      <c r="B171" s="99"/>
      <c r="C171" s="51"/>
      <c r="D171" s="5"/>
      <c r="E171" s="5"/>
      <c r="F171" s="5"/>
      <c r="G171" s="5"/>
      <c r="H171" s="5"/>
      <c r="I171" s="5"/>
    </row>
    <row r="172" spans="2:15" ht="15" customHeight="1" x14ac:dyDescent="0.2"/>
    <row r="173" spans="2:15" ht="12" customHeight="1" x14ac:dyDescent="0.2"/>
    <row r="174" spans="2:15" ht="12" customHeight="1" x14ac:dyDescent="0.2"/>
    <row r="175" spans="2:15" ht="12" customHeight="1" x14ac:dyDescent="0.2"/>
  </sheetData>
  <sheetProtection selectLockedCells="1"/>
  <conditionalFormatting sqref="D16:L17 D79:L82">
    <cfRule type="cellIs" dxfId="29" priority="1" operator="equal">
      <formula>0</formula>
    </cfRule>
  </conditionalFormatting>
  <conditionalFormatting sqref="D20:L21 D23:L25 D28:L28 D31:L33 D36:L38 D42:L42 D64:L66 D69:L71 D74:L75 D85:L85 D88:L91 D94:L96 D119:L121 D125:L126 D131:L132 D134:L134 D136:L138 D140:L142 D146:L147 D150:L150">
    <cfRule type="cellIs" dxfId="28" priority="6" operator="equal">
      <formula>0</formula>
    </cfRule>
  </conditionalFormatting>
  <conditionalFormatting sqref="D103:L103 D167:L169">
    <cfRule type="cellIs" dxfId="27" priority="4" operator="lessThan">
      <formula>-0.4</formula>
    </cfRule>
    <cfRule type="cellIs" dxfId="26" priority="5" operator="greaterThan">
      <formula>0.4</formula>
    </cfRule>
  </conditionalFormatting>
  <conditionalFormatting sqref="P25">
    <cfRule type="cellIs" dxfId="25" priority="3" operator="equal">
      <formula>0</formula>
    </cfRule>
  </conditionalFormatting>
  <conditionalFormatting sqref="P38">
    <cfRule type="cellIs" dxfId="24" priority="2" operator="equal">
      <formula>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3FA7-95BC-474B-B7D1-D5CA57EED00E}">
  <sheetPr>
    <tabColor theme="4" tint="-0.499984740745262"/>
  </sheetPr>
  <dimension ref="B1:R175"/>
  <sheetViews>
    <sheetView topLeftCell="A101" zoomScaleNormal="100" workbookViewId="0">
      <selection activeCell="A131" sqref="A131"/>
    </sheetView>
  </sheetViews>
  <sheetFormatPr defaultColWidth="24.5703125" defaultRowHeight="12" outlineLevelRow="1" outlineLevelCol="1" x14ac:dyDescent="0.2"/>
  <cols>
    <col min="1" max="1" width="5.7109375" style="7" customWidth="1"/>
    <col min="2" max="2" width="6.140625" style="40" hidden="1" customWidth="1" outlineLevel="1"/>
    <col min="3" max="3" width="28.5703125" style="23" customWidth="1" collapsed="1"/>
    <col min="4" max="9" width="8.7109375" style="6" customWidth="1"/>
    <col min="10" max="12" width="8.7109375" style="7" customWidth="1"/>
    <col min="13" max="15" width="21.42578125" style="7" customWidth="1"/>
    <col min="16" max="17" width="11.140625" style="7" customWidth="1"/>
    <col min="18" max="16384" width="24.5703125" style="7"/>
  </cols>
  <sheetData>
    <row r="1" spans="2:15" ht="15" customHeight="1" x14ac:dyDescent="0.2">
      <c r="B1" s="205"/>
    </row>
    <row r="2" spans="2:15" ht="15" customHeight="1" x14ac:dyDescent="0.2">
      <c r="B2" s="205"/>
      <c r="D2" s="7"/>
      <c r="E2" s="7"/>
      <c r="F2" s="7"/>
    </row>
    <row r="3" spans="2:15" ht="15" customHeight="1" x14ac:dyDescent="0.2">
      <c r="B3" s="205"/>
      <c r="C3" s="197" t="s">
        <v>287</v>
      </c>
      <c r="D3" s="198"/>
      <c r="E3" s="198"/>
      <c r="F3" s="198"/>
      <c r="G3" s="197">
        <v>2023</v>
      </c>
      <c r="H3" s="197">
        <v>2024</v>
      </c>
      <c r="I3" s="197">
        <v>2025</v>
      </c>
      <c r="J3" s="198">
        <v>2026</v>
      </c>
      <c r="K3" s="198">
        <v>2027</v>
      </c>
      <c r="L3" s="198">
        <v>2028</v>
      </c>
    </row>
    <row r="4" spans="2:15" ht="15" customHeight="1" x14ac:dyDescent="0.2">
      <c r="B4" s="7"/>
      <c r="C4" s="208" t="s">
        <v>290</v>
      </c>
      <c r="D4" s="7"/>
      <c r="E4" s="7"/>
      <c r="F4" s="7"/>
      <c r="G4" s="7"/>
      <c r="H4" s="7"/>
      <c r="I4" s="7"/>
    </row>
    <row r="5" spans="2:15" ht="15" customHeight="1" x14ac:dyDescent="0.2">
      <c r="B5" s="205"/>
      <c r="C5" s="204" t="s">
        <v>279</v>
      </c>
      <c r="D5" s="206"/>
      <c r="E5" s="206"/>
      <c r="F5" s="206"/>
      <c r="G5" s="207">
        <v>-2.5000000000000001E-2</v>
      </c>
      <c r="H5" s="207">
        <v>-2.5000000000000001E-2</v>
      </c>
      <c r="I5" s="207">
        <v>-2.5000000000000001E-2</v>
      </c>
      <c r="J5" s="207">
        <v>-2.5000000000000001E-2</v>
      </c>
      <c r="K5" s="207">
        <v>-2.5000000000000001E-2</v>
      </c>
      <c r="L5" s="207">
        <v>-2.5000000000000001E-2</v>
      </c>
    </row>
    <row r="6" spans="2:15" ht="15" customHeight="1" x14ac:dyDescent="0.2">
      <c r="B6" s="205"/>
      <c r="C6" s="6" t="s">
        <v>280</v>
      </c>
      <c r="D6" s="7"/>
      <c r="E6" s="7"/>
      <c r="F6" s="7"/>
      <c r="G6" s="199">
        <f>'Nefco Financials'!H25+G5*'Nefco Financials'!H25</f>
        <v>0</v>
      </c>
      <c r="H6" s="199">
        <f>'Nefco Financials'!I25+H5*'Nefco Financials'!I25</f>
        <v>0</v>
      </c>
      <c r="I6" s="199">
        <f>'Nefco Financials'!J25+I5*'Nefco Financials'!J25</f>
        <v>0</v>
      </c>
      <c r="J6" s="199">
        <f>'Nefco Financials'!K25+J5*'Nefco Financials'!K25</f>
        <v>0</v>
      </c>
      <c r="K6" s="199">
        <f>'Nefco Financials'!L25+K5*'Nefco Financials'!L25</f>
        <v>0</v>
      </c>
      <c r="L6" s="199">
        <f>'Nefco Financials'!M25+L5*'Nefco Financials'!M25</f>
        <v>0</v>
      </c>
    </row>
    <row r="7" spans="2:15" ht="15" customHeight="1" x14ac:dyDescent="0.2">
      <c r="B7" s="205"/>
      <c r="C7" s="204" t="s">
        <v>281</v>
      </c>
      <c r="D7" s="206"/>
      <c r="E7" s="206"/>
      <c r="F7" s="206"/>
      <c r="G7" s="207">
        <v>0</v>
      </c>
      <c r="H7" s="207">
        <v>0</v>
      </c>
      <c r="I7" s="207">
        <v>0</v>
      </c>
      <c r="J7" s="207">
        <v>0</v>
      </c>
      <c r="K7" s="207">
        <v>0</v>
      </c>
      <c r="L7" s="207">
        <v>0</v>
      </c>
    </row>
    <row r="8" spans="2:15" ht="15" customHeight="1" x14ac:dyDescent="0.2">
      <c r="B8" s="205"/>
      <c r="C8" s="201" t="s">
        <v>282</v>
      </c>
      <c r="D8" s="202"/>
      <c r="E8" s="202"/>
      <c r="F8" s="202"/>
      <c r="G8" s="203">
        <f>'Nefco Financials'!H26*(1+G7)</f>
        <v>0</v>
      </c>
      <c r="H8" s="203">
        <f>'Nefco Financials'!I26*(1+H7)</f>
        <v>0</v>
      </c>
      <c r="I8" s="203">
        <f>'Nefco Financials'!J26*(1+I7)</f>
        <v>0</v>
      </c>
      <c r="J8" s="203">
        <f>'Nefco Financials'!K26*(1+J7)</f>
        <v>0</v>
      </c>
      <c r="K8" s="203">
        <f>'Nefco Financials'!L26*(1+K7)</f>
        <v>0</v>
      </c>
      <c r="L8" s="203">
        <f>'Nefco Financials'!M26*(1+L7)</f>
        <v>0</v>
      </c>
    </row>
    <row r="9" spans="2:15" s="8" customFormat="1" ht="15" customHeight="1" x14ac:dyDescent="0.25">
      <c r="B9" s="209"/>
      <c r="C9" s="53" t="s">
        <v>289</v>
      </c>
      <c r="D9" s="5"/>
      <c r="E9" s="5"/>
      <c r="F9" s="5"/>
      <c r="G9" s="200"/>
      <c r="H9" s="5"/>
      <c r="I9" s="5"/>
    </row>
    <row r="10" spans="2:15" s="8" customFormat="1" ht="15" customHeight="1" x14ac:dyDescent="0.25">
      <c r="B10" s="209"/>
      <c r="C10" s="210" t="s">
        <v>288</v>
      </c>
      <c r="D10" s="210"/>
      <c r="E10" s="210"/>
      <c r="F10" s="210"/>
      <c r="G10" s="211" t="e">
        <f>G154</f>
        <v>#DIV/0!</v>
      </c>
      <c r="H10" s="211" t="e">
        <f t="shared" ref="H10:L10" si="0">H154</f>
        <v>#DIV/0!</v>
      </c>
      <c r="I10" s="211" t="e">
        <f t="shared" si="0"/>
        <v>#DIV/0!</v>
      </c>
      <c r="J10" s="211" t="e">
        <f t="shared" si="0"/>
        <v>#DIV/0!</v>
      </c>
      <c r="K10" s="211" t="e">
        <f t="shared" si="0"/>
        <v>#DIV/0!</v>
      </c>
      <c r="L10" s="211" t="e">
        <f t="shared" si="0"/>
        <v>#DIV/0!</v>
      </c>
    </row>
    <row r="11" spans="2:15" s="8" customFormat="1" ht="15" customHeight="1" x14ac:dyDescent="0.25">
      <c r="B11" s="209"/>
      <c r="C11" s="212" t="s">
        <v>3</v>
      </c>
      <c r="D11" s="212"/>
      <c r="E11" s="212"/>
      <c r="F11" s="212"/>
      <c r="G11" s="213" t="e">
        <f>G74</f>
        <v>#DIV/0!</v>
      </c>
      <c r="H11" s="213" t="e">
        <f t="shared" ref="H11:L11" si="1">H74</f>
        <v>#DIV/0!</v>
      </c>
      <c r="I11" s="213" t="e">
        <f t="shared" si="1"/>
        <v>#DIV/0!</v>
      </c>
      <c r="J11" s="213" t="e">
        <f t="shared" si="1"/>
        <v>#DIV/0!</v>
      </c>
      <c r="K11" s="213" t="e">
        <f t="shared" si="1"/>
        <v>#DIV/0!</v>
      </c>
      <c r="L11" s="213" t="e">
        <f t="shared" si="1"/>
        <v>#DIV/0!</v>
      </c>
    </row>
    <row r="12" spans="2:15" s="8" customFormat="1" ht="15" customHeight="1" x14ac:dyDescent="0.25">
      <c r="B12" s="99"/>
      <c r="C12" s="51"/>
      <c r="D12" s="5"/>
      <c r="E12" s="5"/>
      <c r="F12" s="5"/>
      <c r="G12" s="200"/>
      <c r="H12" s="5"/>
      <c r="I12" s="5"/>
    </row>
    <row r="13" spans="2:15" s="105" customFormat="1" ht="15" customHeight="1" x14ac:dyDescent="0.25">
      <c r="B13" s="99"/>
      <c r="C13" s="104" t="s">
        <v>43</v>
      </c>
      <c r="D13" s="104"/>
      <c r="E13" s="104"/>
      <c r="F13" s="104"/>
      <c r="G13" s="104"/>
      <c r="H13" s="104"/>
      <c r="I13" s="104"/>
      <c r="J13" s="104"/>
      <c r="K13" s="104"/>
      <c r="L13" s="104"/>
      <c r="M13" s="100" t="s">
        <v>37</v>
      </c>
      <c r="N13" s="100" t="s">
        <v>223</v>
      </c>
      <c r="O13" s="100" t="s">
        <v>224</v>
      </c>
    </row>
    <row r="14" spans="2:15" s="105" customFormat="1" ht="15" customHeight="1" x14ac:dyDescent="0.25">
      <c r="B14" s="169"/>
      <c r="C14" s="170" t="s">
        <v>220</v>
      </c>
      <c r="D14" s="171">
        <f>'Nefco Financials'!D$18</f>
        <v>2021</v>
      </c>
      <c r="E14" s="171">
        <f>'Nefco Financials'!E$18</f>
        <v>2022</v>
      </c>
      <c r="F14" s="171">
        <f>'Nefco Financials'!F$18</f>
        <v>2023</v>
      </c>
      <c r="G14" s="171">
        <f>'Nefco Financials'!H$18</f>
        <v>2024</v>
      </c>
      <c r="H14" s="171">
        <f>'Nefco Financials'!I$18</f>
        <v>2025</v>
      </c>
      <c r="I14" s="171">
        <f>'Nefco Financials'!J$18</f>
        <v>2026</v>
      </c>
      <c r="J14" s="171">
        <f>'Nefco Financials'!K$18</f>
        <v>2027</v>
      </c>
      <c r="K14" s="171">
        <f>'Nefco Financials'!L$18</f>
        <v>2028</v>
      </c>
      <c r="L14" s="171">
        <f>'Nefco Financials'!M$18</f>
        <v>2029</v>
      </c>
      <c r="M14" s="4"/>
      <c r="N14" s="4"/>
      <c r="O14" s="4"/>
    </row>
    <row r="15" spans="2:15" s="105" customFormat="1" ht="15" customHeight="1" x14ac:dyDescent="0.25">
      <c r="B15" s="169" t="s">
        <v>225</v>
      </c>
      <c r="C15" s="173"/>
      <c r="D15" s="171" t="s">
        <v>12</v>
      </c>
      <c r="E15" s="171" t="s">
        <v>12</v>
      </c>
      <c r="F15" s="171" t="s">
        <v>12</v>
      </c>
      <c r="G15" s="171" t="s">
        <v>13</v>
      </c>
      <c r="H15" s="171" t="s">
        <v>13</v>
      </c>
      <c r="I15" s="171" t="s">
        <v>13</v>
      </c>
      <c r="J15" s="171" t="s">
        <v>13</v>
      </c>
      <c r="K15" s="171" t="s">
        <v>13</v>
      </c>
      <c r="L15" s="171" t="s">
        <v>13</v>
      </c>
      <c r="M15" s="4"/>
      <c r="N15" s="4"/>
      <c r="O15" s="4"/>
    </row>
    <row r="16" spans="2:15" s="105" customFormat="1" ht="15" customHeight="1" x14ac:dyDescent="0.25">
      <c r="B16" s="169">
        <v>1</v>
      </c>
      <c r="C16" s="188" t="s">
        <v>133</v>
      </c>
      <c r="D16" s="175">
        <f>'Nefco Financials'!D25</f>
        <v>0</v>
      </c>
      <c r="E16" s="175">
        <f>'Nefco Financials'!E25</f>
        <v>0</v>
      </c>
      <c r="F16" s="175">
        <f>'Nefco Financials'!F25</f>
        <v>0</v>
      </c>
      <c r="G16" s="176">
        <f>G6</f>
        <v>0</v>
      </c>
      <c r="H16" s="176">
        <f t="shared" ref="H16:L16" si="2">H6</f>
        <v>0</v>
      </c>
      <c r="I16" s="176">
        <f t="shared" si="2"/>
        <v>0</v>
      </c>
      <c r="J16" s="176">
        <f t="shared" si="2"/>
        <v>0</v>
      </c>
      <c r="K16" s="176">
        <f t="shared" si="2"/>
        <v>0</v>
      </c>
      <c r="L16" s="176">
        <f t="shared" si="2"/>
        <v>0</v>
      </c>
      <c r="M16" s="4" t="s">
        <v>283</v>
      </c>
      <c r="N16" s="4"/>
      <c r="O16" s="4"/>
    </row>
    <row r="17" spans="2:18" s="105" customFormat="1" ht="15" customHeight="1" x14ac:dyDescent="0.25">
      <c r="B17" s="169">
        <v>2</v>
      </c>
      <c r="C17" s="189" t="s">
        <v>266</v>
      </c>
      <c r="D17" s="177">
        <f>'Nefco Financials'!D26</f>
        <v>0</v>
      </c>
      <c r="E17" s="177">
        <f>'Nefco Financials'!E26</f>
        <v>0</v>
      </c>
      <c r="F17" s="177">
        <f>'Nefco Financials'!F26</f>
        <v>0</v>
      </c>
      <c r="G17" s="178">
        <f>G8</f>
        <v>0</v>
      </c>
      <c r="H17" s="178">
        <f t="shared" ref="H17:L17" si="3">H8</f>
        <v>0</v>
      </c>
      <c r="I17" s="178">
        <f t="shared" si="3"/>
        <v>0</v>
      </c>
      <c r="J17" s="178">
        <f t="shared" si="3"/>
        <v>0</v>
      </c>
      <c r="K17" s="178">
        <f t="shared" si="3"/>
        <v>0</v>
      </c>
      <c r="L17" s="178">
        <f t="shared" si="3"/>
        <v>0</v>
      </c>
      <c r="M17" s="4" t="s">
        <v>283</v>
      </c>
      <c r="N17" s="193"/>
      <c r="O17" s="4"/>
    </row>
    <row r="18" spans="2:18" s="105" customFormat="1" ht="15" customHeight="1" x14ac:dyDescent="0.25">
      <c r="B18" s="169">
        <v>3</v>
      </c>
      <c r="C18" s="190" t="s">
        <v>91</v>
      </c>
      <c r="D18" s="180">
        <f>SUM(D16:D17)</f>
        <v>0</v>
      </c>
      <c r="E18" s="180">
        <f t="shared" ref="E18:L18" si="4">SUM(E16:E17)</f>
        <v>0</v>
      </c>
      <c r="F18" s="180">
        <f t="shared" si="4"/>
        <v>0</v>
      </c>
      <c r="G18" s="181">
        <f t="shared" si="4"/>
        <v>0</v>
      </c>
      <c r="H18" s="181">
        <f t="shared" si="4"/>
        <v>0</v>
      </c>
      <c r="I18" s="181">
        <f t="shared" si="4"/>
        <v>0</v>
      </c>
      <c r="J18" s="181">
        <f t="shared" si="4"/>
        <v>0</v>
      </c>
      <c r="K18" s="181">
        <f t="shared" si="4"/>
        <v>0</v>
      </c>
      <c r="L18" s="181">
        <f t="shared" si="4"/>
        <v>0</v>
      </c>
      <c r="M18" s="4"/>
      <c r="N18" s="4"/>
      <c r="O18" s="4"/>
    </row>
    <row r="19" spans="2:18" s="105" customFormat="1" ht="15" customHeight="1" x14ac:dyDescent="0.25">
      <c r="B19" s="169"/>
      <c r="C19" s="190"/>
      <c r="D19" s="192"/>
      <c r="E19" s="192"/>
      <c r="F19" s="192"/>
      <c r="G19" s="191"/>
      <c r="H19" s="191"/>
      <c r="I19" s="191"/>
      <c r="J19" s="191"/>
      <c r="K19" s="191"/>
      <c r="L19" s="191"/>
      <c r="M19" s="4"/>
      <c r="N19" s="4"/>
      <c r="O19" s="4"/>
    </row>
    <row r="20" spans="2:18" s="105" customFormat="1" ht="15" customHeight="1" x14ac:dyDescent="0.25">
      <c r="B20" s="169">
        <v>4</v>
      </c>
      <c r="C20" s="188" t="s">
        <v>134</v>
      </c>
      <c r="D20" s="175">
        <f>'Nefco Financials'!D30</f>
        <v>0</v>
      </c>
      <c r="E20" s="175">
        <f>'Nefco Financials'!E30</f>
        <v>0</v>
      </c>
      <c r="F20" s="175">
        <f>'Nefco Financials'!F30</f>
        <v>0</v>
      </c>
      <c r="G20" s="176">
        <f>'Nefco Financials'!H30</f>
        <v>0</v>
      </c>
      <c r="H20" s="176">
        <f>'Nefco Financials'!I30</f>
        <v>0</v>
      </c>
      <c r="I20" s="176">
        <f>'Nefco Financials'!J30</f>
        <v>0</v>
      </c>
      <c r="J20" s="176">
        <f>'Nefco Financials'!K30</f>
        <v>0</v>
      </c>
      <c r="K20" s="176">
        <f>'Nefco Financials'!L30</f>
        <v>0</v>
      </c>
      <c r="L20" s="176">
        <f>'Nefco Financials'!M30</f>
        <v>0</v>
      </c>
      <c r="M20" s="4"/>
      <c r="N20" s="4"/>
      <c r="O20" s="4"/>
    </row>
    <row r="21" spans="2:18" s="105" customFormat="1" ht="15" customHeight="1" x14ac:dyDescent="0.25">
      <c r="B21" s="169"/>
      <c r="C21" s="188"/>
      <c r="D21" s="175"/>
      <c r="E21" s="175"/>
      <c r="F21" s="175"/>
      <c r="G21" s="176"/>
      <c r="H21" s="176"/>
      <c r="I21" s="176"/>
      <c r="J21" s="176"/>
      <c r="K21" s="176"/>
      <c r="L21" s="176"/>
      <c r="M21" s="4"/>
      <c r="N21" s="4"/>
      <c r="O21" s="4"/>
    </row>
    <row r="22" spans="2:18" s="105" customFormat="1" ht="15" customHeight="1" x14ac:dyDescent="0.25">
      <c r="B22" s="169"/>
      <c r="C22" s="188"/>
      <c r="D22" s="180"/>
      <c r="E22" s="180"/>
      <c r="F22" s="180"/>
      <c r="G22" s="181"/>
      <c r="H22" s="181"/>
      <c r="I22" s="181"/>
      <c r="J22" s="181"/>
      <c r="K22" s="181"/>
      <c r="L22" s="181"/>
      <c r="M22" s="4"/>
      <c r="N22" s="4"/>
      <c r="O22" s="4"/>
    </row>
    <row r="23" spans="2:18" s="105" customFormat="1" ht="15" customHeight="1" x14ac:dyDescent="0.25">
      <c r="B23" s="169">
        <f>1+B20</f>
        <v>5</v>
      </c>
      <c r="C23" s="188" t="s">
        <v>337</v>
      </c>
      <c r="D23" s="175">
        <f>'Nefco Financials'!D32</f>
        <v>0</v>
      </c>
      <c r="E23" s="175">
        <f>'Nefco Financials'!E32</f>
        <v>0</v>
      </c>
      <c r="F23" s="175">
        <f>'Nefco Financials'!F32</f>
        <v>0</v>
      </c>
      <c r="G23" s="176" t="e">
        <f>(('Nefco Financials'!H32/'Nefco Financials'!H$25)*G16*50%)+'Nefco Financials'!H32*50%</f>
        <v>#DIV/0!</v>
      </c>
      <c r="H23" s="176" t="e">
        <f>(('Nefco Financials'!I32/'Nefco Financials'!I$25)*H16*50%)+'Nefco Financials'!I32*50%</f>
        <v>#DIV/0!</v>
      </c>
      <c r="I23" s="176" t="e">
        <f>(('Nefco Financials'!J32/'Nefco Financials'!J$25)*I16*50%)+'Nefco Financials'!J32*50%</f>
        <v>#DIV/0!</v>
      </c>
      <c r="J23" s="176" t="e">
        <f>(('Nefco Financials'!K32/'Nefco Financials'!K$25)*J16*50%)+'Nefco Financials'!K32*50%</f>
        <v>#DIV/0!</v>
      </c>
      <c r="K23" s="176" t="e">
        <f>(('Nefco Financials'!L32/'Nefco Financials'!L$25)*K16*50%)+'Nefco Financials'!L32*50%</f>
        <v>#DIV/0!</v>
      </c>
      <c r="L23" s="176" t="e">
        <f>(('Nefco Financials'!M32/'Nefco Financials'!M$25)*L16*50%)+'Nefco Financials'!M32*50%</f>
        <v>#DIV/0!</v>
      </c>
      <c r="M23" s="4" t="s">
        <v>295</v>
      </c>
      <c r="N23" s="4"/>
      <c r="O23" s="4"/>
    </row>
    <row r="24" spans="2:18" s="105" customFormat="1" ht="15" customHeight="1" x14ac:dyDescent="0.25">
      <c r="B24" s="169">
        <f>1+B23</f>
        <v>6</v>
      </c>
      <c r="C24" s="188" t="s">
        <v>338</v>
      </c>
      <c r="D24" s="175">
        <f>'Nefco Financials'!D33</f>
        <v>0</v>
      </c>
      <c r="E24" s="175">
        <f>'Nefco Financials'!E33</f>
        <v>0</v>
      </c>
      <c r="F24" s="175">
        <f>'Nefco Financials'!F33</f>
        <v>0</v>
      </c>
      <c r="G24" s="176" t="e">
        <f>(('Nefco Financials'!H33/'Nefco Financials'!H$25)*G16*50%)+'Nefco Financials'!H33*50%</f>
        <v>#DIV/0!</v>
      </c>
      <c r="H24" s="176" t="e">
        <f>(('Nefco Financials'!I33/'Nefco Financials'!I$25)*H16*50%)+'Nefco Financials'!I33*50%</f>
        <v>#DIV/0!</v>
      </c>
      <c r="I24" s="176" t="e">
        <f>(('Nefco Financials'!J33/'Nefco Financials'!J$25)*I16*50%)+'Nefco Financials'!J33*50%</f>
        <v>#DIV/0!</v>
      </c>
      <c r="J24" s="176" t="e">
        <f>(('Nefco Financials'!K33/'Nefco Financials'!K$25)*J16*50%)+'Nefco Financials'!K33*50%</f>
        <v>#DIV/0!</v>
      </c>
      <c r="K24" s="176" t="e">
        <f>(('Nefco Financials'!L33/'Nefco Financials'!L$25)*K16*50%)+'Nefco Financials'!L33*50%</f>
        <v>#DIV/0!</v>
      </c>
      <c r="L24" s="176" t="e">
        <f>(('Nefco Financials'!M33/'Nefco Financials'!M$25)*L16*50%)+'Nefco Financials'!M33*50%</f>
        <v>#DIV/0!</v>
      </c>
      <c r="M24" s="4" t="s">
        <v>295</v>
      </c>
      <c r="N24" s="4"/>
      <c r="O24" s="4"/>
      <c r="R24" s="196"/>
    </row>
    <row r="25" spans="2:18" s="105" customFormat="1" ht="15" customHeight="1" x14ac:dyDescent="0.25">
      <c r="B25" s="169">
        <f t="shared" ref="B25:B26" si="5">1+B24</f>
        <v>7</v>
      </c>
      <c r="C25" s="188" t="s">
        <v>339</v>
      </c>
      <c r="D25" s="175">
        <f>'Nefco Financials'!D34</f>
        <v>0</v>
      </c>
      <c r="E25" s="175">
        <f>'Nefco Financials'!E34</f>
        <v>0</v>
      </c>
      <c r="F25" s="175">
        <f>'Nefco Financials'!F34</f>
        <v>0</v>
      </c>
      <c r="G25" s="176" t="e">
        <f>(('Nefco Financials'!H34/'Nefco Financials'!H$25)*G16*50%)+'Nefco Financials'!H34*50%</f>
        <v>#DIV/0!</v>
      </c>
      <c r="H25" s="176" t="e">
        <f>(('Nefco Financials'!I34/'Nefco Financials'!I$25)*H16*50%)+'Nefco Financials'!I34*50%</f>
        <v>#DIV/0!</v>
      </c>
      <c r="I25" s="176" t="e">
        <f>(('Nefco Financials'!J34/'Nefco Financials'!J$25)*I16*50%)+'Nefco Financials'!J34*50%</f>
        <v>#DIV/0!</v>
      </c>
      <c r="J25" s="176" t="e">
        <f>(('Nefco Financials'!K34/'Nefco Financials'!K$25)*J16*50%)+'Nefco Financials'!K34*50%</f>
        <v>#DIV/0!</v>
      </c>
      <c r="K25" s="176" t="e">
        <f>(('Nefco Financials'!L34/'Nefco Financials'!L$25)*K16*50%)+'Nefco Financials'!L34*50%</f>
        <v>#DIV/0!</v>
      </c>
      <c r="L25" s="176" t="e">
        <f>(('Nefco Financials'!M34/'Nefco Financials'!M$25)*L16*50%)+'Nefco Financials'!M34*50%</f>
        <v>#DIV/0!</v>
      </c>
      <c r="M25" s="4" t="s">
        <v>295</v>
      </c>
      <c r="N25" s="4"/>
      <c r="O25" s="4"/>
      <c r="P25" s="176"/>
      <c r="Q25" s="195"/>
      <c r="R25" s="196"/>
    </row>
    <row r="26" spans="2:18" s="105" customFormat="1" ht="15" customHeight="1" x14ac:dyDescent="0.25">
      <c r="B26" s="169">
        <f t="shared" si="5"/>
        <v>8</v>
      </c>
      <c r="C26" s="182" t="s">
        <v>10</v>
      </c>
      <c r="D26" s="183">
        <f>SUM(D23:D25)+D20+D18</f>
        <v>0</v>
      </c>
      <c r="E26" s="183">
        <f t="shared" ref="E26:L26" si="6">SUM(E23:E25)+E20+E18</f>
        <v>0</v>
      </c>
      <c r="F26" s="183">
        <f t="shared" si="6"/>
        <v>0</v>
      </c>
      <c r="G26" s="184" t="e">
        <f>SUM(G23:G25)+G20+G18</f>
        <v>#DIV/0!</v>
      </c>
      <c r="H26" s="184" t="e">
        <f t="shared" si="6"/>
        <v>#DIV/0!</v>
      </c>
      <c r="I26" s="184" t="e">
        <f t="shared" si="6"/>
        <v>#DIV/0!</v>
      </c>
      <c r="J26" s="184" t="e">
        <f t="shared" si="6"/>
        <v>#DIV/0!</v>
      </c>
      <c r="K26" s="184" t="e">
        <f t="shared" si="6"/>
        <v>#DIV/0!</v>
      </c>
      <c r="L26" s="184" t="e">
        <f t="shared" si="6"/>
        <v>#DIV/0!</v>
      </c>
      <c r="M26" s="4"/>
      <c r="N26" s="4"/>
      <c r="O26" s="4"/>
    </row>
    <row r="27" spans="2:18" s="105" customFormat="1" ht="15" customHeight="1" x14ac:dyDescent="0.25">
      <c r="B27" s="169"/>
      <c r="C27" s="179"/>
      <c r="D27" s="180"/>
      <c r="E27" s="180"/>
      <c r="F27" s="180"/>
      <c r="G27" s="181"/>
      <c r="H27" s="181"/>
      <c r="I27" s="181"/>
      <c r="J27" s="181"/>
      <c r="K27" s="181"/>
      <c r="L27" s="181"/>
      <c r="M27" s="4"/>
      <c r="N27" s="4"/>
      <c r="O27" s="4"/>
    </row>
    <row r="28" spans="2:18" s="105" customFormat="1" ht="15" customHeight="1" x14ac:dyDescent="0.25">
      <c r="B28" s="169">
        <v>9</v>
      </c>
      <c r="C28" s="174" t="s">
        <v>0</v>
      </c>
      <c r="D28" s="175">
        <f>'Nefco Financials'!D38</f>
        <v>0</v>
      </c>
      <c r="E28" s="175">
        <f>'Nefco Financials'!E38</f>
        <v>0</v>
      </c>
      <c r="F28" s="175">
        <f>'Nefco Financials'!F38</f>
        <v>0</v>
      </c>
      <c r="G28" s="176">
        <f>'Nefco Financials'!H38</f>
        <v>0</v>
      </c>
      <c r="H28" s="176">
        <f>'Nefco Financials'!I38</f>
        <v>0</v>
      </c>
      <c r="I28" s="176">
        <f>'Nefco Financials'!J38</f>
        <v>0</v>
      </c>
      <c r="J28" s="176">
        <f>'Nefco Financials'!K38</f>
        <v>0</v>
      </c>
      <c r="K28" s="176">
        <f>'Nefco Financials'!L38</f>
        <v>0</v>
      </c>
      <c r="L28" s="176">
        <f>'Nefco Financials'!M38</f>
        <v>0</v>
      </c>
      <c r="M28" s="4"/>
      <c r="N28" s="4"/>
      <c r="O28" s="4"/>
    </row>
    <row r="29" spans="2:18" s="105" customFormat="1" ht="15" customHeight="1" x14ac:dyDescent="0.25">
      <c r="B29" s="169">
        <f t="shared" ref="B29:B92" si="7">1+B28</f>
        <v>10</v>
      </c>
      <c r="C29" s="182" t="s">
        <v>1</v>
      </c>
      <c r="D29" s="183">
        <f>SUM(D26:D28)</f>
        <v>0</v>
      </c>
      <c r="E29" s="183">
        <f t="shared" ref="E29:L29" si="8">SUM(E26:E28)</f>
        <v>0</v>
      </c>
      <c r="F29" s="183">
        <f t="shared" si="8"/>
        <v>0</v>
      </c>
      <c r="G29" s="184" t="e">
        <f t="shared" si="8"/>
        <v>#DIV/0!</v>
      </c>
      <c r="H29" s="184" t="e">
        <f t="shared" si="8"/>
        <v>#DIV/0!</v>
      </c>
      <c r="I29" s="184" t="e">
        <f t="shared" si="8"/>
        <v>#DIV/0!</v>
      </c>
      <c r="J29" s="184" t="e">
        <f t="shared" si="8"/>
        <v>#DIV/0!</v>
      </c>
      <c r="K29" s="184" t="e">
        <f t="shared" si="8"/>
        <v>#DIV/0!</v>
      </c>
      <c r="L29" s="184" t="e">
        <f t="shared" si="8"/>
        <v>#DIV/0!</v>
      </c>
      <c r="M29" s="4"/>
      <c r="N29" s="4"/>
      <c r="O29" s="4"/>
    </row>
    <row r="30" spans="2:18" s="105" customFormat="1" ht="15" customHeight="1" x14ac:dyDescent="0.25">
      <c r="B30" s="169"/>
      <c r="C30" s="179"/>
      <c r="D30" s="180"/>
      <c r="E30" s="180"/>
      <c r="F30" s="180"/>
      <c r="G30" s="181"/>
      <c r="H30" s="181"/>
      <c r="I30" s="181"/>
      <c r="J30" s="181"/>
      <c r="K30" s="181"/>
      <c r="L30" s="181"/>
      <c r="M30" s="4"/>
      <c r="N30" s="4"/>
      <c r="O30" s="4"/>
    </row>
    <row r="31" spans="2:18" s="105" customFormat="1" ht="15" customHeight="1" x14ac:dyDescent="0.25">
      <c r="B31" s="169">
        <v>11</v>
      </c>
      <c r="C31" s="174" t="s">
        <v>11</v>
      </c>
      <c r="D31" s="175">
        <f>'Nefco Financials'!D41</f>
        <v>0</v>
      </c>
      <c r="E31" s="175">
        <f>'Nefco Financials'!E41</f>
        <v>0</v>
      </c>
      <c r="F31" s="175">
        <f>'Nefco Financials'!F41</f>
        <v>0</v>
      </c>
      <c r="G31" s="176">
        <f>'Nefco Financials'!H41</f>
        <v>0</v>
      </c>
      <c r="H31" s="176">
        <f>'Nefco Financials'!I41</f>
        <v>0</v>
      </c>
      <c r="I31" s="176">
        <f>'Nefco Financials'!J41</f>
        <v>0</v>
      </c>
      <c r="J31" s="176">
        <f>'Nefco Financials'!K41</f>
        <v>0</v>
      </c>
      <c r="K31" s="176">
        <f>'Nefco Financials'!L41</f>
        <v>0</v>
      </c>
      <c r="L31" s="176">
        <f>'Nefco Financials'!M41</f>
        <v>0</v>
      </c>
      <c r="M31" s="194"/>
      <c r="N31" s="194"/>
      <c r="O31" s="4"/>
    </row>
    <row r="32" spans="2:18" s="105" customFormat="1" ht="15" customHeight="1" x14ac:dyDescent="0.25">
      <c r="B32" s="169">
        <f t="shared" si="7"/>
        <v>12</v>
      </c>
      <c r="C32" s="174" t="s">
        <v>80</v>
      </c>
      <c r="D32" s="175">
        <f>'Nefco Financials'!D42</f>
        <v>0</v>
      </c>
      <c r="E32" s="175">
        <f>'Nefco Financials'!E42</f>
        <v>0</v>
      </c>
      <c r="F32" s="175">
        <f>'Nefco Financials'!F42</f>
        <v>0</v>
      </c>
      <c r="G32" s="176">
        <f>'Nefco Financials'!H42</f>
        <v>0</v>
      </c>
      <c r="H32" s="176">
        <f>'Nefco Financials'!I42</f>
        <v>0</v>
      </c>
      <c r="I32" s="176">
        <f>'Nefco Financials'!J42</f>
        <v>0</v>
      </c>
      <c r="J32" s="176">
        <f>'Nefco Financials'!K42</f>
        <v>0</v>
      </c>
      <c r="K32" s="176">
        <f>'Nefco Financials'!L42</f>
        <v>0</v>
      </c>
      <c r="L32" s="176">
        <f>'Nefco Financials'!M42</f>
        <v>0</v>
      </c>
      <c r="M32" s="194"/>
      <c r="N32" s="4"/>
      <c r="O32" s="4"/>
    </row>
    <row r="33" spans="2:18" s="105" customFormat="1" ht="15" customHeight="1" x14ac:dyDescent="0.25">
      <c r="B33" s="169">
        <f t="shared" si="7"/>
        <v>13</v>
      </c>
      <c r="C33" s="174" t="s">
        <v>79</v>
      </c>
      <c r="D33" s="175"/>
      <c r="E33" s="175"/>
      <c r="F33" s="175"/>
      <c r="G33" s="176"/>
      <c r="H33" s="176"/>
      <c r="I33" s="176"/>
      <c r="J33" s="176"/>
      <c r="K33" s="176"/>
      <c r="L33" s="176"/>
      <c r="M33" s="194"/>
      <c r="N33" s="4"/>
      <c r="O33" s="4"/>
    </row>
    <row r="34" spans="2:18" s="105" customFormat="1" ht="15" customHeight="1" x14ac:dyDescent="0.25">
      <c r="B34" s="169">
        <f>1+B33</f>
        <v>14</v>
      </c>
      <c r="C34" s="182" t="s">
        <v>194</v>
      </c>
      <c r="D34" s="183">
        <f t="shared" ref="D34:L34" si="9">SUM(D29:D33)</f>
        <v>0</v>
      </c>
      <c r="E34" s="183">
        <f t="shared" si="9"/>
        <v>0</v>
      </c>
      <c r="F34" s="183">
        <f t="shared" si="9"/>
        <v>0</v>
      </c>
      <c r="G34" s="184" t="e">
        <f t="shared" si="9"/>
        <v>#DIV/0!</v>
      </c>
      <c r="H34" s="184" t="e">
        <f t="shared" si="9"/>
        <v>#DIV/0!</v>
      </c>
      <c r="I34" s="184" t="e">
        <f t="shared" si="9"/>
        <v>#DIV/0!</v>
      </c>
      <c r="J34" s="184" t="e">
        <f t="shared" si="9"/>
        <v>#DIV/0!</v>
      </c>
      <c r="K34" s="184" t="e">
        <f t="shared" si="9"/>
        <v>#DIV/0!</v>
      </c>
      <c r="L34" s="184" t="e">
        <f t="shared" si="9"/>
        <v>#DIV/0!</v>
      </c>
      <c r="M34" s="4"/>
      <c r="N34" s="4"/>
      <c r="O34" s="4"/>
    </row>
    <row r="35" spans="2:18" s="105" customFormat="1" ht="15" customHeight="1" x14ac:dyDescent="0.25">
      <c r="B35" s="169"/>
      <c r="C35" s="179"/>
      <c r="D35" s="180"/>
      <c r="E35" s="180"/>
      <c r="F35" s="180"/>
      <c r="G35" s="181"/>
      <c r="H35" s="181"/>
      <c r="I35" s="181"/>
      <c r="J35" s="181"/>
      <c r="K35" s="181"/>
      <c r="L35" s="181"/>
      <c r="M35" s="4"/>
      <c r="N35" s="4"/>
      <c r="O35" s="4"/>
    </row>
    <row r="36" spans="2:18" s="105" customFormat="1" ht="15" customHeight="1" x14ac:dyDescent="0.25">
      <c r="B36" s="169">
        <v>15</v>
      </c>
      <c r="C36" s="174" t="s">
        <v>76</v>
      </c>
      <c r="D36" s="175">
        <f>'Nefco Financials'!D45</f>
        <v>0</v>
      </c>
      <c r="E36" s="175">
        <f>'Nefco Financials'!E45</f>
        <v>0</v>
      </c>
      <c r="F36" s="175">
        <f>'Nefco Financials'!F45</f>
        <v>0</v>
      </c>
      <c r="G36" s="176">
        <f>'Nefco Financials'!H45</f>
        <v>0</v>
      </c>
      <c r="H36" s="176">
        <f>'Nefco Financials'!I45</f>
        <v>0</v>
      </c>
      <c r="I36" s="176">
        <f>'Nefco Financials'!J45</f>
        <v>0</v>
      </c>
      <c r="J36" s="176">
        <f>'Nefco Financials'!K45</f>
        <v>0</v>
      </c>
      <c r="K36" s="176">
        <f>'Nefco Financials'!L45</f>
        <v>0</v>
      </c>
      <c r="L36" s="176">
        <f>'Nefco Financials'!M45</f>
        <v>0</v>
      </c>
      <c r="M36" s="4"/>
      <c r="N36" s="4"/>
      <c r="O36" s="4"/>
    </row>
    <row r="37" spans="2:18" s="105" customFormat="1" ht="15" customHeight="1" x14ac:dyDescent="0.25">
      <c r="B37" s="169">
        <f t="shared" si="7"/>
        <v>16</v>
      </c>
      <c r="C37" s="174" t="s">
        <v>94</v>
      </c>
      <c r="D37" s="175">
        <f>'Nefco Financials'!D46</f>
        <v>0</v>
      </c>
      <c r="E37" s="175">
        <f>'Nefco Financials'!E46</f>
        <v>0</v>
      </c>
      <c r="F37" s="175">
        <f>'Nefco Financials'!F46</f>
        <v>0</v>
      </c>
      <c r="G37" s="176">
        <f>'Nefco Financials'!H46</f>
        <v>0</v>
      </c>
      <c r="H37" s="176">
        <f>'Nefco Financials'!I46</f>
        <v>0</v>
      </c>
      <c r="I37" s="176">
        <f>'Nefco Financials'!J46</f>
        <v>0</v>
      </c>
      <c r="J37" s="176">
        <f>'Nefco Financials'!K46</f>
        <v>0</v>
      </c>
      <c r="K37" s="176">
        <f>'Nefco Financials'!L46</f>
        <v>0</v>
      </c>
      <c r="L37" s="176">
        <f>'Nefco Financials'!M46</f>
        <v>0</v>
      </c>
      <c r="M37" s="4"/>
      <c r="N37" s="4"/>
      <c r="O37" s="4"/>
    </row>
    <row r="38" spans="2:18" s="105" customFormat="1" ht="15" customHeight="1" x14ac:dyDescent="0.25">
      <c r="B38" s="169">
        <f t="shared" si="7"/>
        <v>17</v>
      </c>
      <c r="C38" s="174" t="s">
        <v>31</v>
      </c>
      <c r="D38" s="175">
        <f>'Nefco Financials'!D47</f>
        <v>0</v>
      </c>
      <c r="E38" s="175">
        <f>'Nefco Financials'!E47</f>
        <v>0</v>
      </c>
      <c r="F38" s="175">
        <f>'Nefco Financials'!F47</f>
        <v>0</v>
      </c>
      <c r="G38" s="176">
        <f>'Nefco Financials'!H47</f>
        <v>0</v>
      </c>
      <c r="H38" s="176">
        <f>'Nefco Financials'!I47</f>
        <v>0</v>
      </c>
      <c r="I38" s="176">
        <f>'Nefco Financials'!J47</f>
        <v>0</v>
      </c>
      <c r="J38" s="176">
        <f>'Nefco Financials'!K47</f>
        <v>0</v>
      </c>
      <c r="K38" s="176">
        <f>'Nefco Financials'!L47</f>
        <v>0</v>
      </c>
      <c r="L38" s="176">
        <f>'Nefco Financials'!M47</f>
        <v>0</v>
      </c>
      <c r="M38" s="4"/>
      <c r="N38" s="4"/>
      <c r="O38" s="4"/>
      <c r="P38" s="176"/>
      <c r="Q38" s="195"/>
      <c r="R38" s="196"/>
    </row>
    <row r="39" spans="2:18" s="105" customFormat="1" ht="15" customHeight="1" thickBot="1" x14ac:dyDescent="0.3">
      <c r="B39" s="169">
        <f t="shared" si="7"/>
        <v>18</v>
      </c>
      <c r="C39" s="185" t="s">
        <v>2</v>
      </c>
      <c r="D39" s="186">
        <f>SUM(D34:D38)</f>
        <v>0</v>
      </c>
      <c r="E39" s="186">
        <f t="shared" ref="E39:L39" si="10">SUM(E34:E38)</f>
        <v>0</v>
      </c>
      <c r="F39" s="186">
        <f t="shared" si="10"/>
        <v>0</v>
      </c>
      <c r="G39" s="187" t="e">
        <f>SUM(G34:G38)</f>
        <v>#DIV/0!</v>
      </c>
      <c r="H39" s="187" t="e">
        <f t="shared" si="10"/>
        <v>#DIV/0!</v>
      </c>
      <c r="I39" s="187" t="e">
        <f t="shared" si="10"/>
        <v>#DIV/0!</v>
      </c>
      <c r="J39" s="187" t="e">
        <f t="shared" si="10"/>
        <v>#DIV/0!</v>
      </c>
      <c r="K39" s="187" t="e">
        <f t="shared" si="10"/>
        <v>#DIV/0!</v>
      </c>
      <c r="L39" s="187" t="e">
        <f t="shared" si="10"/>
        <v>#DIV/0!</v>
      </c>
      <c r="M39" s="4"/>
      <c r="N39" s="4"/>
      <c r="O39" s="4"/>
    </row>
    <row r="40" spans="2:18" s="8" customFormat="1" ht="15" hidden="1" customHeight="1" outlineLevel="1" x14ac:dyDescent="0.25">
      <c r="B40" s="99"/>
      <c r="D40" s="106"/>
      <c r="E40" s="106"/>
      <c r="F40" s="106"/>
      <c r="G40" s="22"/>
      <c r="H40" s="22"/>
      <c r="I40" s="22"/>
      <c r="J40" s="22"/>
      <c r="K40" s="22"/>
      <c r="L40" s="22"/>
      <c r="M40" s="4"/>
      <c r="N40" s="4"/>
      <c r="O40" s="4"/>
    </row>
    <row r="41" spans="2:18" s="8" customFormat="1" ht="15" hidden="1" customHeight="1" outlineLevel="1" x14ac:dyDescent="0.25">
      <c r="B41" s="99"/>
      <c r="C41" s="107" t="s">
        <v>222</v>
      </c>
      <c r="D41" s="4"/>
      <c r="E41" s="4"/>
      <c r="F41" s="4"/>
      <c r="M41" s="4"/>
      <c r="N41" s="4"/>
      <c r="O41" s="4"/>
    </row>
    <row r="42" spans="2:18" s="8" customFormat="1" ht="15" hidden="1" customHeight="1" outlineLevel="1" x14ac:dyDescent="0.25">
      <c r="B42" s="99">
        <v>19</v>
      </c>
      <c r="C42" s="8" t="s">
        <v>127</v>
      </c>
      <c r="D42" s="13"/>
      <c r="E42" s="13"/>
      <c r="F42" s="13"/>
      <c r="G42" s="9"/>
      <c r="H42" s="9"/>
      <c r="I42" s="9"/>
      <c r="J42" s="9"/>
      <c r="K42" s="9"/>
      <c r="L42" s="9"/>
      <c r="M42" s="4"/>
      <c r="N42" s="4"/>
      <c r="O42" s="4"/>
    </row>
    <row r="43" spans="2:18" s="8" customFormat="1" ht="15" hidden="1" customHeight="1" outlineLevel="1" x14ac:dyDescent="0.25">
      <c r="B43" s="99">
        <v>20</v>
      </c>
      <c r="C43" s="108" t="s">
        <v>30</v>
      </c>
      <c r="D43" s="109"/>
      <c r="E43" s="109" t="e">
        <f t="shared" ref="E43:L43" si="11">(E16-D16)/D16</f>
        <v>#DIV/0!</v>
      </c>
      <c r="F43" s="109" t="e">
        <f t="shared" si="11"/>
        <v>#DIV/0!</v>
      </c>
      <c r="G43" s="110" t="e">
        <f t="shared" si="11"/>
        <v>#DIV/0!</v>
      </c>
      <c r="H43" s="110" t="e">
        <f t="shared" si="11"/>
        <v>#DIV/0!</v>
      </c>
      <c r="I43" s="110" t="e">
        <f t="shared" si="11"/>
        <v>#DIV/0!</v>
      </c>
      <c r="J43" s="110" t="e">
        <f t="shared" si="11"/>
        <v>#DIV/0!</v>
      </c>
      <c r="K43" s="110" t="e">
        <f t="shared" si="11"/>
        <v>#DIV/0!</v>
      </c>
      <c r="L43" s="110" t="e">
        <f t="shared" si="11"/>
        <v>#DIV/0!</v>
      </c>
      <c r="M43" s="4"/>
      <c r="N43" s="4"/>
      <c r="O43" s="4"/>
    </row>
    <row r="44" spans="2:18" s="8" customFormat="1" ht="15" hidden="1" customHeight="1" outlineLevel="1" x14ac:dyDescent="0.25">
      <c r="B44" s="99">
        <f t="shared" si="7"/>
        <v>21</v>
      </c>
      <c r="C44" s="108" t="s">
        <v>90</v>
      </c>
      <c r="D44" s="109" t="e">
        <f t="shared" ref="D44:L44" si="12">D18/D16</f>
        <v>#DIV/0!</v>
      </c>
      <c r="E44" s="109" t="e">
        <f t="shared" si="12"/>
        <v>#DIV/0!</v>
      </c>
      <c r="F44" s="109" t="e">
        <f t="shared" si="12"/>
        <v>#DIV/0!</v>
      </c>
      <c r="G44" s="110" t="e">
        <f t="shared" si="12"/>
        <v>#DIV/0!</v>
      </c>
      <c r="H44" s="110" t="e">
        <f t="shared" si="12"/>
        <v>#DIV/0!</v>
      </c>
      <c r="I44" s="110" t="e">
        <f t="shared" si="12"/>
        <v>#DIV/0!</v>
      </c>
      <c r="J44" s="110" t="e">
        <f t="shared" si="12"/>
        <v>#DIV/0!</v>
      </c>
      <c r="K44" s="110" t="e">
        <f t="shared" si="12"/>
        <v>#DIV/0!</v>
      </c>
      <c r="L44" s="110" t="e">
        <f t="shared" si="12"/>
        <v>#DIV/0!</v>
      </c>
      <c r="M44" s="4"/>
      <c r="N44" s="4"/>
      <c r="O44" s="4"/>
    </row>
    <row r="45" spans="2:18" s="8" customFormat="1" ht="15" hidden="1" customHeight="1" outlineLevel="1" x14ac:dyDescent="0.25">
      <c r="B45" s="99">
        <f t="shared" si="7"/>
        <v>22</v>
      </c>
      <c r="C45" s="108" t="s">
        <v>14</v>
      </c>
      <c r="D45" s="109" t="e">
        <f t="shared" ref="D45:L45" si="13">D26/D16</f>
        <v>#DIV/0!</v>
      </c>
      <c r="E45" s="109" t="e">
        <f t="shared" si="13"/>
        <v>#DIV/0!</v>
      </c>
      <c r="F45" s="109" t="e">
        <f t="shared" si="13"/>
        <v>#DIV/0!</v>
      </c>
      <c r="G45" s="110" t="e">
        <f t="shared" si="13"/>
        <v>#DIV/0!</v>
      </c>
      <c r="H45" s="110" t="e">
        <f t="shared" si="13"/>
        <v>#DIV/0!</v>
      </c>
      <c r="I45" s="110" t="e">
        <f t="shared" si="13"/>
        <v>#DIV/0!</v>
      </c>
      <c r="J45" s="110" t="e">
        <f t="shared" si="13"/>
        <v>#DIV/0!</v>
      </c>
      <c r="K45" s="110" t="e">
        <f t="shared" si="13"/>
        <v>#DIV/0!</v>
      </c>
      <c r="L45" s="110" t="e">
        <f t="shared" si="13"/>
        <v>#DIV/0!</v>
      </c>
      <c r="M45" s="4"/>
      <c r="N45" s="4"/>
      <c r="O45" s="4"/>
    </row>
    <row r="46" spans="2:18" s="8" customFormat="1" ht="15" hidden="1" customHeight="1" outlineLevel="1" x14ac:dyDescent="0.25">
      <c r="B46" s="99">
        <f t="shared" si="7"/>
        <v>23</v>
      </c>
      <c r="C46" s="108" t="s">
        <v>15</v>
      </c>
      <c r="D46" s="109" t="e">
        <f t="shared" ref="D46:L46" si="14">D29/D16</f>
        <v>#DIV/0!</v>
      </c>
      <c r="E46" s="109" t="e">
        <f t="shared" si="14"/>
        <v>#DIV/0!</v>
      </c>
      <c r="F46" s="109" t="e">
        <f t="shared" si="14"/>
        <v>#DIV/0!</v>
      </c>
      <c r="G46" s="110" t="e">
        <f t="shared" si="14"/>
        <v>#DIV/0!</v>
      </c>
      <c r="H46" s="110" t="e">
        <f t="shared" si="14"/>
        <v>#DIV/0!</v>
      </c>
      <c r="I46" s="110" t="e">
        <f t="shared" si="14"/>
        <v>#DIV/0!</v>
      </c>
      <c r="J46" s="110" t="e">
        <f t="shared" si="14"/>
        <v>#DIV/0!</v>
      </c>
      <c r="K46" s="110" t="e">
        <f t="shared" si="14"/>
        <v>#DIV/0!</v>
      </c>
      <c r="L46" s="110" t="e">
        <f t="shared" si="14"/>
        <v>#DIV/0!</v>
      </c>
      <c r="M46" s="4"/>
      <c r="N46" s="4"/>
      <c r="O46" s="4"/>
    </row>
    <row r="47" spans="2:18" s="8" customFormat="1" ht="15" hidden="1" customHeight="1" outlineLevel="1" x14ac:dyDescent="0.25">
      <c r="B47" s="99">
        <f t="shared" si="7"/>
        <v>24</v>
      </c>
      <c r="C47" s="108" t="s">
        <v>16</v>
      </c>
      <c r="D47" s="109" t="e">
        <f t="shared" ref="D47:L47" si="15">D34/D16</f>
        <v>#DIV/0!</v>
      </c>
      <c r="E47" s="109" t="e">
        <f t="shared" si="15"/>
        <v>#DIV/0!</v>
      </c>
      <c r="F47" s="109" t="e">
        <f t="shared" si="15"/>
        <v>#DIV/0!</v>
      </c>
      <c r="G47" s="110" t="e">
        <f t="shared" si="15"/>
        <v>#DIV/0!</v>
      </c>
      <c r="H47" s="110" t="e">
        <f t="shared" si="15"/>
        <v>#DIV/0!</v>
      </c>
      <c r="I47" s="110" t="e">
        <f t="shared" si="15"/>
        <v>#DIV/0!</v>
      </c>
      <c r="J47" s="110" t="e">
        <f t="shared" si="15"/>
        <v>#DIV/0!</v>
      </c>
      <c r="K47" s="110" t="e">
        <f t="shared" si="15"/>
        <v>#DIV/0!</v>
      </c>
      <c r="L47" s="110" t="e">
        <f t="shared" si="15"/>
        <v>#DIV/0!</v>
      </c>
      <c r="M47" s="4"/>
      <c r="N47" s="4"/>
      <c r="O47" s="4"/>
    </row>
    <row r="48" spans="2:18" s="8" customFormat="1" ht="15" hidden="1" customHeight="1" outlineLevel="1" x14ac:dyDescent="0.25">
      <c r="B48" s="99">
        <f t="shared" si="7"/>
        <v>25</v>
      </c>
      <c r="C48" s="108" t="s">
        <v>81</v>
      </c>
      <c r="D48" s="109" t="e">
        <f t="shared" ref="D48:L48" si="16">D39/D16</f>
        <v>#DIV/0!</v>
      </c>
      <c r="E48" s="109" t="e">
        <f t="shared" si="16"/>
        <v>#DIV/0!</v>
      </c>
      <c r="F48" s="109" t="e">
        <f t="shared" si="16"/>
        <v>#DIV/0!</v>
      </c>
      <c r="G48" s="110" t="e">
        <f t="shared" si="16"/>
        <v>#DIV/0!</v>
      </c>
      <c r="H48" s="110" t="e">
        <f t="shared" si="16"/>
        <v>#DIV/0!</v>
      </c>
      <c r="I48" s="110" t="e">
        <f t="shared" si="16"/>
        <v>#DIV/0!</v>
      </c>
      <c r="J48" s="110" t="e">
        <f t="shared" si="16"/>
        <v>#DIV/0!</v>
      </c>
      <c r="K48" s="110" t="e">
        <f t="shared" si="16"/>
        <v>#DIV/0!</v>
      </c>
      <c r="L48" s="110" t="e">
        <f t="shared" si="16"/>
        <v>#DIV/0!</v>
      </c>
      <c r="M48" s="4"/>
      <c r="N48" s="4"/>
      <c r="O48" s="4"/>
    </row>
    <row r="49" spans="2:15" s="8" customFormat="1" ht="15" hidden="1" customHeight="1" outlineLevel="1" x14ac:dyDescent="0.25">
      <c r="B49" s="99">
        <f t="shared" si="7"/>
        <v>26</v>
      </c>
      <c r="C49" s="108" t="s">
        <v>104</v>
      </c>
      <c r="D49" s="117" t="e">
        <f>D16/'Nefco Financials'!$H$11</f>
        <v>#DIV/0!</v>
      </c>
      <c r="E49" s="117" t="e">
        <f>E16/'Nefco Financials'!$H$11</f>
        <v>#DIV/0!</v>
      </c>
      <c r="F49" s="117" t="e">
        <f>F16/'Nefco Financials'!$H$11</f>
        <v>#DIV/0!</v>
      </c>
      <c r="G49" s="124" t="e">
        <f>G16/'Nefco Financials'!$H$11</f>
        <v>#DIV/0!</v>
      </c>
      <c r="H49" s="124" t="e">
        <f>H16/'Nefco Financials'!$H$11</f>
        <v>#DIV/0!</v>
      </c>
      <c r="I49" s="124" t="e">
        <f>I16/'Nefco Financials'!$H$11</f>
        <v>#DIV/0!</v>
      </c>
      <c r="J49" s="124" t="e">
        <f>J16/'Nefco Financials'!$H$11</f>
        <v>#DIV/0!</v>
      </c>
      <c r="K49" s="124" t="e">
        <f>K16/'Nefco Financials'!$H$11</f>
        <v>#DIV/0!</v>
      </c>
      <c r="L49" s="124" t="e">
        <f>L16/'Nefco Financials'!$H$11</f>
        <v>#DIV/0!</v>
      </c>
      <c r="M49" s="4"/>
      <c r="N49" s="4"/>
      <c r="O49" s="4"/>
    </row>
    <row r="50" spans="2:15" s="8" customFormat="1" ht="15" hidden="1" customHeight="1" outlineLevel="1" x14ac:dyDescent="0.25">
      <c r="B50" s="99"/>
      <c r="C50" s="128" t="s">
        <v>239</v>
      </c>
      <c r="D50" s="117"/>
      <c r="E50" s="117"/>
      <c r="F50" s="117"/>
      <c r="G50" s="124"/>
      <c r="H50" s="124"/>
      <c r="I50" s="124"/>
      <c r="J50" s="124"/>
      <c r="K50" s="124"/>
      <c r="L50" s="124"/>
      <c r="M50" s="4"/>
      <c r="N50" s="4"/>
      <c r="O50" s="4"/>
    </row>
    <row r="51" spans="2:15" s="8" customFormat="1" ht="15" hidden="1" customHeight="1" outlineLevel="1" x14ac:dyDescent="0.25">
      <c r="B51" s="99">
        <v>94</v>
      </c>
      <c r="C51" s="125" t="s">
        <v>188</v>
      </c>
      <c r="D51" s="129">
        <f>'Sales pipeline specification'!C8</f>
        <v>0</v>
      </c>
      <c r="E51" s="129">
        <f>'Sales pipeline specification'!D8</f>
        <v>0</v>
      </c>
      <c r="F51" s="129">
        <f>'Sales pipeline specification'!E8</f>
        <v>0</v>
      </c>
      <c r="G51" s="130">
        <f>'Sales pipeline specification'!F8</f>
        <v>0</v>
      </c>
      <c r="H51" s="130">
        <f>'Sales pipeline specification'!G8</f>
        <v>0</v>
      </c>
      <c r="I51" s="130">
        <f>'Sales pipeline specification'!H8</f>
        <v>0</v>
      </c>
      <c r="J51" s="130">
        <f>'Sales pipeline specification'!I8</f>
        <v>0</v>
      </c>
      <c r="K51" s="130">
        <f>'Sales pipeline specification'!J8</f>
        <v>0</v>
      </c>
      <c r="L51" s="130">
        <f>'Sales pipeline specification'!K8</f>
        <v>0</v>
      </c>
      <c r="M51" s="4"/>
      <c r="N51" s="4"/>
      <c r="O51" s="4"/>
    </row>
    <row r="52" spans="2:15" s="8" customFormat="1" ht="15" hidden="1" customHeight="1" outlineLevel="1" x14ac:dyDescent="0.25">
      <c r="B52" s="99">
        <v>95</v>
      </c>
      <c r="C52" s="125" t="s">
        <v>189</v>
      </c>
      <c r="D52" s="131">
        <f>IFERROR('Sales pipeline specification'!C9,0)</f>
        <v>1</v>
      </c>
      <c r="E52" s="131">
        <f>'Sales pipeline specification'!D9</f>
        <v>1</v>
      </c>
      <c r="F52" s="131">
        <f>'Sales pipeline specification'!E9</f>
        <v>1</v>
      </c>
      <c r="G52" s="132" t="e">
        <f>'Sales pipeline specification'!F9</f>
        <v>#DIV/0!</v>
      </c>
      <c r="H52" s="132" t="e">
        <f>'Sales pipeline specification'!G9</f>
        <v>#DIV/0!</v>
      </c>
      <c r="I52" s="132" t="e">
        <f>'Sales pipeline specification'!H9</f>
        <v>#DIV/0!</v>
      </c>
      <c r="J52" s="132" t="e">
        <f>'Sales pipeline specification'!I9</f>
        <v>#DIV/0!</v>
      </c>
      <c r="K52" s="132" t="e">
        <f>'Sales pipeline specification'!J9</f>
        <v>#DIV/0!</v>
      </c>
      <c r="L52" s="132" t="e">
        <f>'Sales pipeline specification'!K9</f>
        <v>#DIV/0!</v>
      </c>
      <c r="M52" s="4"/>
      <c r="N52" s="4"/>
      <c r="O52" s="4"/>
    </row>
    <row r="53" spans="2:15" s="8" customFormat="1" ht="15" hidden="1" customHeight="1" outlineLevel="1" x14ac:dyDescent="0.25">
      <c r="B53" s="99">
        <v>96</v>
      </c>
      <c r="C53" s="125" t="s">
        <v>268</v>
      </c>
      <c r="D53" s="133">
        <f>'Sales pipeline specification'!C11</f>
        <v>0</v>
      </c>
      <c r="E53" s="133">
        <f>'Sales pipeline specification'!D11</f>
        <v>0</v>
      </c>
      <c r="F53" s="133">
        <f>'Sales pipeline specification'!E11</f>
        <v>0</v>
      </c>
      <c r="G53" s="125">
        <f>'Sales pipeline specification'!F11</f>
        <v>0</v>
      </c>
      <c r="H53" s="125">
        <f>'Sales pipeline specification'!G11</f>
        <v>0</v>
      </c>
      <c r="I53" s="125">
        <f>'Sales pipeline specification'!H11</f>
        <v>0</v>
      </c>
      <c r="J53" s="125">
        <f>'Sales pipeline specification'!I11</f>
        <v>0</v>
      </c>
      <c r="K53" s="125">
        <f>'Sales pipeline specification'!J11</f>
        <v>0</v>
      </c>
      <c r="L53" s="125">
        <f>'Sales pipeline specification'!K11</f>
        <v>0</v>
      </c>
      <c r="M53" s="4"/>
      <c r="N53" s="4"/>
      <c r="O53" s="4"/>
    </row>
    <row r="54" spans="2:15" s="8" customFormat="1" ht="15" hidden="1" customHeight="1" outlineLevel="1" x14ac:dyDescent="0.25">
      <c r="B54" s="99">
        <v>97</v>
      </c>
      <c r="C54" s="125" t="s">
        <v>269</v>
      </c>
      <c r="D54" s="131">
        <f>'Sales pipeline specification'!C12</f>
        <v>0</v>
      </c>
      <c r="E54" s="131">
        <f>'Sales pipeline specification'!D12</f>
        <v>0</v>
      </c>
      <c r="F54" s="131">
        <f>'Sales pipeline specification'!E12</f>
        <v>0</v>
      </c>
      <c r="G54" s="134" t="e">
        <f>'Sales pipeline specification'!F12</f>
        <v>#DIV/0!</v>
      </c>
      <c r="H54" s="134" t="e">
        <f>'Sales pipeline specification'!G12</f>
        <v>#DIV/0!</v>
      </c>
      <c r="I54" s="134" t="e">
        <f>'Sales pipeline specification'!H12</f>
        <v>#DIV/0!</v>
      </c>
      <c r="J54" s="134" t="e">
        <f>'Sales pipeline specification'!I12</f>
        <v>#DIV/0!</v>
      </c>
      <c r="K54" s="134" t="e">
        <f>'Sales pipeline specification'!J12</f>
        <v>#DIV/0!</v>
      </c>
      <c r="L54" s="134" t="e">
        <f>'Sales pipeline specification'!K12</f>
        <v>#DIV/0!</v>
      </c>
      <c r="M54" s="4"/>
      <c r="N54" s="4"/>
      <c r="O54" s="4"/>
    </row>
    <row r="55" spans="2:15" s="8" customFormat="1" ht="15" hidden="1" customHeight="1" outlineLevel="1" x14ac:dyDescent="0.25">
      <c r="B55" s="99"/>
      <c r="C55" s="125" t="s">
        <v>270</v>
      </c>
      <c r="D55" s="159">
        <f>'Sales pipeline specification'!C14</f>
        <v>0</v>
      </c>
      <c r="E55" s="159">
        <f>'Sales pipeline specification'!D14</f>
        <v>0</v>
      </c>
      <c r="F55" s="159">
        <f>'Sales pipeline specification'!E14</f>
        <v>0</v>
      </c>
      <c r="G55" s="160">
        <f>'Sales pipeline specification'!F14</f>
        <v>0</v>
      </c>
      <c r="H55" s="160">
        <f>'Sales pipeline specification'!G14</f>
        <v>0</v>
      </c>
      <c r="I55" s="160">
        <f>'Sales pipeline specification'!H14</f>
        <v>0</v>
      </c>
      <c r="J55" s="160">
        <f>'Sales pipeline specification'!I14</f>
        <v>0</v>
      </c>
      <c r="K55" s="160">
        <f>'Sales pipeline specification'!J14</f>
        <v>0</v>
      </c>
      <c r="L55" s="160">
        <f>'Sales pipeline specification'!K14</f>
        <v>0</v>
      </c>
      <c r="M55" s="4"/>
      <c r="N55" s="4"/>
      <c r="O55" s="4"/>
    </row>
    <row r="56" spans="2:15" s="8" customFormat="1" ht="15" hidden="1" customHeight="1" outlineLevel="1" x14ac:dyDescent="0.25">
      <c r="B56" s="99"/>
      <c r="C56" s="125" t="s">
        <v>271</v>
      </c>
      <c r="D56" s="131">
        <f>'Sales pipeline specification'!C15</f>
        <v>0</v>
      </c>
      <c r="E56" s="131">
        <f>'Sales pipeline specification'!D15</f>
        <v>0</v>
      </c>
      <c r="F56" s="131">
        <f>'Sales pipeline specification'!E15</f>
        <v>0</v>
      </c>
      <c r="G56" s="134" t="e">
        <f>'Sales pipeline specification'!F15</f>
        <v>#DIV/0!</v>
      </c>
      <c r="H56" s="134" t="e">
        <f>'Sales pipeline specification'!G15</f>
        <v>#DIV/0!</v>
      </c>
      <c r="I56" s="134" t="e">
        <f>'Sales pipeline specification'!H15</f>
        <v>#DIV/0!</v>
      </c>
      <c r="J56" s="134" t="e">
        <f>'Sales pipeline specification'!I15</f>
        <v>#DIV/0!</v>
      </c>
      <c r="K56" s="134" t="e">
        <f>'Sales pipeline specification'!J15</f>
        <v>#DIV/0!</v>
      </c>
      <c r="L56" s="134" t="e">
        <f>'Sales pipeline specification'!K15</f>
        <v>#DIV/0!</v>
      </c>
      <c r="M56" s="4"/>
      <c r="N56" s="4"/>
      <c r="O56" s="4"/>
    </row>
    <row r="57" spans="2:15" s="8" customFormat="1" ht="15" hidden="1" customHeight="1" outlineLevel="1" x14ac:dyDescent="0.25">
      <c r="B57" s="99">
        <v>98</v>
      </c>
      <c r="C57" s="125" t="s">
        <v>190</v>
      </c>
      <c r="D57" s="133">
        <f>'Sales pipeline specification'!C17</f>
        <v>0</v>
      </c>
      <c r="E57" s="133">
        <f>'Sales pipeline specification'!D17</f>
        <v>0</v>
      </c>
      <c r="F57" s="133">
        <f>'Sales pipeline specification'!E17</f>
        <v>0</v>
      </c>
      <c r="G57" s="125">
        <f>'Sales pipeline specification'!F17</f>
        <v>0</v>
      </c>
      <c r="H57" s="125">
        <f>'Sales pipeline specification'!G17</f>
        <v>0</v>
      </c>
      <c r="I57" s="125">
        <f>'Sales pipeline specification'!H17</f>
        <v>0</v>
      </c>
      <c r="J57" s="125">
        <f>'Sales pipeline specification'!I17</f>
        <v>0</v>
      </c>
      <c r="K57" s="125">
        <f>'Sales pipeline specification'!J17</f>
        <v>0</v>
      </c>
      <c r="L57" s="125">
        <f>'Sales pipeline specification'!K17</f>
        <v>0</v>
      </c>
      <c r="M57" s="4"/>
      <c r="N57" s="4"/>
      <c r="O57" s="4"/>
    </row>
    <row r="58" spans="2:15" s="8" customFormat="1" ht="15" hidden="1" customHeight="1" outlineLevel="1" thickBot="1" x14ac:dyDescent="0.3">
      <c r="B58" s="99">
        <v>99</v>
      </c>
      <c r="C58" s="135" t="s">
        <v>191</v>
      </c>
      <c r="D58" s="136">
        <f>'Sales pipeline specification'!C18</f>
        <v>0</v>
      </c>
      <c r="E58" s="136">
        <f>'Sales pipeline specification'!D18</f>
        <v>0</v>
      </c>
      <c r="F58" s="136">
        <f>'Sales pipeline specification'!E18</f>
        <v>0</v>
      </c>
      <c r="G58" s="137" t="e">
        <f>'Sales pipeline specification'!F18</f>
        <v>#DIV/0!</v>
      </c>
      <c r="H58" s="137" t="e">
        <f>'Sales pipeline specification'!G18</f>
        <v>#DIV/0!</v>
      </c>
      <c r="I58" s="137" t="e">
        <f>'Sales pipeline specification'!H18</f>
        <v>#DIV/0!</v>
      </c>
      <c r="J58" s="137" t="e">
        <f>'Sales pipeline specification'!I18</f>
        <v>#DIV/0!</v>
      </c>
      <c r="K58" s="137" t="e">
        <f>'Sales pipeline specification'!J18</f>
        <v>#DIV/0!</v>
      </c>
      <c r="L58" s="137" t="e">
        <f>'Sales pipeline specification'!K18</f>
        <v>#DIV/0!</v>
      </c>
      <c r="M58" s="4"/>
      <c r="N58" s="4"/>
      <c r="O58" s="4"/>
    </row>
    <row r="59" spans="2:15" s="8" customFormat="1" ht="15" customHeight="1" collapsed="1" x14ac:dyDescent="0.25">
      <c r="B59" s="99"/>
      <c r="C59" s="96"/>
      <c r="D59" s="51"/>
      <c r="E59" s="51"/>
      <c r="F59" s="51"/>
      <c r="G59" s="51"/>
      <c r="H59" s="51"/>
      <c r="I59" s="51"/>
      <c r="J59" s="51"/>
      <c r="K59" s="51"/>
      <c r="L59" s="51"/>
      <c r="M59" s="4"/>
      <c r="N59" s="4"/>
      <c r="O59" s="4"/>
    </row>
    <row r="60" spans="2:15" s="8" customFormat="1" ht="15" customHeight="1" x14ac:dyDescent="0.25">
      <c r="B60" s="99"/>
      <c r="C60" s="104" t="s">
        <v>17</v>
      </c>
      <c r="D60" s="104"/>
      <c r="E60" s="104"/>
      <c r="F60" s="104"/>
      <c r="G60" s="104"/>
      <c r="H60" s="104"/>
      <c r="I60" s="104"/>
      <c r="J60" s="104"/>
      <c r="K60" s="104"/>
      <c r="L60" s="104"/>
      <c r="M60" s="4"/>
      <c r="N60" s="4"/>
      <c r="O60" s="4"/>
    </row>
    <row r="61" spans="2:15" s="8" customFormat="1" ht="15" customHeight="1" x14ac:dyDescent="0.25">
      <c r="B61" s="99"/>
      <c r="C61" s="101" t="s">
        <v>220</v>
      </c>
      <c r="D61" s="171">
        <f>'Nefco Financials'!D$18</f>
        <v>2021</v>
      </c>
      <c r="E61" s="171">
        <f>'Nefco Financials'!E$18</f>
        <v>2022</v>
      </c>
      <c r="F61" s="171">
        <f>'Nefco Financials'!F$18</f>
        <v>2023</v>
      </c>
      <c r="G61" s="171">
        <f>'Nefco Financials'!H$18</f>
        <v>2024</v>
      </c>
      <c r="H61" s="171">
        <f>'Nefco Financials'!I$18</f>
        <v>2025</v>
      </c>
      <c r="I61" s="171">
        <f>'Nefco Financials'!J$18</f>
        <v>2026</v>
      </c>
      <c r="J61" s="171">
        <f>'Nefco Financials'!K$18</f>
        <v>2027</v>
      </c>
      <c r="K61" s="171">
        <f>'Nefco Financials'!L$18</f>
        <v>2028</v>
      </c>
      <c r="L61" s="171">
        <f>'Nefco Financials'!M$18</f>
        <v>2029</v>
      </c>
      <c r="M61" s="4"/>
      <c r="N61" s="4"/>
      <c r="O61" s="4"/>
    </row>
    <row r="62" spans="2:15" s="8" customFormat="1" ht="15" customHeight="1" x14ac:dyDescent="0.25">
      <c r="B62" s="99"/>
      <c r="C62" s="103"/>
      <c r="D62" s="102" t="s">
        <v>12</v>
      </c>
      <c r="E62" s="102" t="s">
        <v>12</v>
      </c>
      <c r="F62" s="102" t="s">
        <v>12</v>
      </c>
      <c r="G62" s="102" t="s">
        <v>13</v>
      </c>
      <c r="H62" s="102" t="s">
        <v>13</v>
      </c>
      <c r="I62" s="102" t="s">
        <v>13</v>
      </c>
      <c r="J62" s="102" t="s">
        <v>13</v>
      </c>
      <c r="K62" s="102" t="s">
        <v>13</v>
      </c>
      <c r="L62" s="102" t="s">
        <v>13</v>
      </c>
      <c r="M62" s="4"/>
      <c r="N62" s="4"/>
      <c r="O62" s="4"/>
    </row>
    <row r="63" spans="2:15" s="8" customFormat="1" ht="15" customHeight="1" x14ac:dyDescent="0.25">
      <c r="B63" s="99">
        <v>27</v>
      </c>
      <c r="C63" s="94" t="s">
        <v>22</v>
      </c>
      <c r="D63" s="16"/>
      <c r="E63" s="16"/>
      <c r="F63" s="16"/>
      <c r="G63" s="25"/>
      <c r="H63" s="25"/>
      <c r="I63" s="25"/>
      <c r="J63" s="25"/>
      <c r="K63" s="25"/>
      <c r="L63" s="25"/>
      <c r="M63" s="4"/>
      <c r="N63" s="4"/>
      <c r="O63" s="4"/>
    </row>
    <row r="64" spans="2:15" s="8" customFormat="1" ht="15" customHeight="1" x14ac:dyDescent="0.25">
      <c r="B64" s="99">
        <f t="shared" si="7"/>
        <v>28</v>
      </c>
      <c r="C64" s="5" t="s">
        <v>18</v>
      </c>
      <c r="D64" s="13">
        <f>'Nefco Financials'!D74</f>
        <v>0</v>
      </c>
      <c r="E64" s="13">
        <f>'Nefco Financials'!E74</f>
        <v>0</v>
      </c>
      <c r="F64" s="13">
        <f>'Nefco Financials'!F74</f>
        <v>0</v>
      </c>
      <c r="G64" s="9">
        <f>'Nefco Financials'!H74</f>
        <v>0</v>
      </c>
      <c r="H64" s="9">
        <f>'Nefco Financials'!I74</f>
        <v>0</v>
      </c>
      <c r="I64" s="9">
        <f>'Nefco Financials'!J74</f>
        <v>0</v>
      </c>
      <c r="J64" s="9">
        <f>'Nefco Financials'!K74</f>
        <v>0</v>
      </c>
      <c r="K64" s="9">
        <f>'Nefco Financials'!L74</f>
        <v>0</v>
      </c>
      <c r="L64" s="9">
        <f>'Nefco Financials'!M74</f>
        <v>0</v>
      </c>
      <c r="M64" s="319"/>
      <c r="N64" s="4"/>
      <c r="O64" s="4"/>
    </row>
    <row r="65" spans="2:17" s="8" customFormat="1" ht="15" customHeight="1" x14ac:dyDescent="0.25">
      <c r="B65" s="99">
        <f t="shared" si="7"/>
        <v>29</v>
      </c>
      <c r="C65" s="5" t="s">
        <v>19</v>
      </c>
      <c r="D65" s="13">
        <f>'Nefco Financials'!D75</f>
        <v>0</v>
      </c>
      <c r="E65" s="13">
        <f>'Nefco Financials'!E75</f>
        <v>0</v>
      </c>
      <c r="F65" s="13">
        <f>'Nefco Financials'!F75</f>
        <v>0</v>
      </c>
      <c r="G65" s="9">
        <f>'Nefco Financials'!H75</f>
        <v>0</v>
      </c>
      <c r="H65" s="9">
        <f>'Nefco Financials'!I75</f>
        <v>0</v>
      </c>
      <c r="I65" s="9">
        <f>'Nefco Financials'!J75</f>
        <v>0</v>
      </c>
      <c r="J65" s="9">
        <f>'Nefco Financials'!K75</f>
        <v>0</v>
      </c>
      <c r="K65" s="9">
        <f>'Nefco Financials'!L75</f>
        <v>0</v>
      </c>
      <c r="L65" s="9">
        <f>'Nefco Financials'!M75</f>
        <v>0</v>
      </c>
      <c r="M65" s="4"/>
      <c r="N65" s="4"/>
      <c r="O65" s="4"/>
    </row>
    <row r="66" spans="2:17" s="8" customFormat="1" ht="15" customHeight="1" x14ac:dyDescent="0.25">
      <c r="B66" s="99">
        <f t="shared" si="7"/>
        <v>30</v>
      </c>
      <c r="C66" s="5" t="s">
        <v>101</v>
      </c>
      <c r="D66" s="13">
        <f>'Nefco Financials'!D76</f>
        <v>0</v>
      </c>
      <c r="E66" s="13">
        <f>'Nefco Financials'!E76</f>
        <v>0</v>
      </c>
      <c r="F66" s="13">
        <f>'Nefco Financials'!F76</f>
        <v>0</v>
      </c>
      <c r="G66" s="9">
        <f>'Nefco Financials'!H76</f>
        <v>0</v>
      </c>
      <c r="H66" s="9">
        <f>'Nefco Financials'!I76</f>
        <v>0</v>
      </c>
      <c r="I66" s="9">
        <f>'Nefco Financials'!J76</f>
        <v>0</v>
      </c>
      <c r="J66" s="9">
        <f>'Nefco Financials'!K76</f>
        <v>0</v>
      </c>
      <c r="K66" s="9">
        <f>'Nefco Financials'!L76</f>
        <v>0</v>
      </c>
      <c r="L66" s="9">
        <f>'Nefco Financials'!M76</f>
        <v>0</v>
      </c>
      <c r="M66" s="319"/>
      <c r="N66" s="4"/>
      <c r="O66" s="4"/>
    </row>
    <row r="67" spans="2:17" s="8" customFormat="1" ht="15" customHeight="1" x14ac:dyDescent="0.25">
      <c r="B67" s="99">
        <f t="shared" si="7"/>
        <v>31</v>
      </c>
      <c r="C67" s="95" t="s">
        <v>102</v>
      </c>
      <c r="D67" s="18">
        <f>SUM(D64:D66)</f>
        <v>0</v>
      </c>
      <c r="E67" s="18">
        <f t="shared" ref="E67:L67" si="17">SUM(E64:E66)</f>
        <v>0</v>
      </c>
      <c r="F67" s="18">
        <f t="shared" si="17"/>
        <v>0</v>
      </c>
      <c r="G67" s="19">
        <f t="shared" si="17"/>
        <v>0</v>
      </c>
      <c r="H67" s="19">
        <f t="shared" si="17"/>
        <v>0</v>
      </c>
      <c r="I67" s="19">
        <f t="shared" si="17"/>
        <v>0</v>
      </c>
      <c r="J67" s="19">
        <f t="shared" si="17"/>
        <v>0</v>
      </c>
      <c r="K67" s="19">
        <f t="shared" si="17"/>
        <v>0</v>
      </c>
      <c r="L67" s="19">
        <f t="shared" si="17"/>
        <v>0</v>
      </c>
      <c r="M67" s="4"/>
      <c r="N67" s="4"/>
      <c r="O67" s="4"/>
    </row>
    <row r="68" spans="2:17" s="8" customFormat="1" ht="15" customHeight="1" x14ac:dyDescent="0.25">
      <c r="B68" s="99"/>
      <c r="C68" s="51"/>
      <c r="D68" s="16"/>
      <c r="E68" s="16"/>
      <c r="F68" s="16"/>
      <c r="G68" s="17"/>
      <c r="H68" s="17"/>
      <c r="I68" s="17"/>
      <c r="J68" s="17"/>
      <c r="K68" s="17"/>
      <c r="L68" s="17"/>
      <c r="M68" s="4"/>
      <c r="N68" s="4"/>
      <c r="O68" s="4"/>
    </row>
    <row r="69" spans="2:17" s="8" customFormat="1" ht="15" customHeight="1" x14ac:dyDescent="0.25">
      <c r="B69" s="138"/>
      <c r="C69" s="2" t="s">
        <v>267</v>
      </c>
      <c r="D69" s="13">
        <f>'Nefco Financials'!D80</f>
        <v>0</v>
      </c>
      <c r="E69" s="13">
        <f>'Nefco Financials'!E80</f>
        <v>0</v>
      </c>
      <c r="F69" s="13">
        <f>'Nefco Financials'!F80</f>
        <v>0</v>
      </c>
      <c r="G69" s="9" t="e">
        <f>('Nefco Financials'!H80/'Nefco Financials'!H$25)*G16</f>
        <v>#DIV/0!</v>
      </c>
      <c r="H69" s="9" t="e">
        <f>('Nefco Financials'!I80/'Nefco Financials'!I$25)*H16</f>
        <v>#DIV/0!</v>
      </c>
      <c r="I69" s="9" t="e">
        <f>('Nefco Financials'!J80/'Nefco Financials'!J$25)*I16</f>
        <v>#DIV/0!</v>
      </c>
      <c r="J69" s="9" t="e">
        <f>('Nefco Financials'!K80/'Nefco Financials'!K$25)*J16</f>
        <v>#DIV/0!</v>
      </c>
      <c r="K69" s="9" t="e">
        <f>('Nefco Financials'!L80/'Nefco Financials'!L$25)*K16</f>
        <v>#DIV/0!</v>
      </c>
      <c r="L69" s="9" t="e">
        <f>('Nefco Financials'!M80/'Nefco Financials'!M$25)*L16</f>
        <v>#DIV/0!</v>
      </c>
      <c r="M69" s="4" t="s">
        <v>284</v>
      </c>
      <c r="N69" s="4"/>
      <c r="O69" s="4"/>
      <c r="P69" s="162"/>
      <c r="Q69" s="162"/>
    </row>
    <row r="70" spans="2:17" s="107" customFormat="1" ht="15" customHeight="1" x14ac:dyDescent="0.25">
      <c r="B70" s="99">
        <v>32</v>
      </c>
      <c r="C70" s="5" t="s">
        <v>20</v>
      </c>
      <c r="D70" s="13">
        <f>'Nefco Financials'!D79</f>
        <v>0</v>
      </c>
      <c r="E70" s="13">
        <f>'Nefco Financials'!E79</f>
        <v>0</v>
      </c>
      <c r="F70" s="13">
        <f>'Nefco Financials'!F79</f>
        <v>0</v>
      </c>
      <c r="G70" s="9" t="e">
        <f>('Nefco Financials'!H79/'Nefco Financials'!H$25)*G16</f>
        <v>#DIV/0!</v>
      </c>
      <c r="H70" s="9" t="e">
        <f>('Nefco Financials'!I79/'Nefco Financials'!I$25)*H16</f>
        <v>#DIV/0!</v>
      </c>
      <c r="I70" s="9" t="e">
        <f>('Nefco Financials'!J79/'Nefco Financials'!J$25)*I16</f>
        <v>#DIV/0!</v>
      </c>
      <c r="J70" s="9" t="e">
        <f>('Nefco Financials'!K79/'Nefco Financials'!K$25)*J16</f>
        <v>#DIV/0!</v>
      </c>
      <c r="K70" s="9" t="e">
        <f>('Nefco Financials'!L79/'Nefco Financials'!L$25)*K16</f>
        <v>#DIV/0!</v>
      </c>
      <c r="L70" s="9" t="e">
        <f>('Nefco Financials'!M79/'Nefco Financials'!M$25)*L16</f>
        <v>#DIV/0!</v>
      </c>
      <c r="M70" s="4" t="s">
        <v>284</v>
      </c>
      <c r="N70" s="4"/>
      <c r="O70" s="111"/>
      <c r="P70" s="163"/>
      <c r="Q70" s="163"/>
    </row>
    <row r="71" spans="2:17" s="8" customFormat="1" ht="15" customHeight="1" x14ac:dyDescent="0.25">
      <c r="B71" s="99">
        <f t="shared" si="7"/>
        <v>33</v>
      </c>
      <c r="C71" s="5" t="s">
        <v>21</v>
      </c>
      <c r="D71" s="13">
        <f>'Nefco Financials'!D81</f>
        <v>0</v>
      </c>
      <c r="E71" s="13">
        <f>'Nefco Financials'!E81</f>
        <v>0</v>
      </c>
      <c r="F71" s="13">
        <f>'Nefco Financials'!F81</f>
        <v>0</v>
      </c>
      <c r="G71" s="9" t="e">
        <f>('Nefco Financials'!H81/'Nefco Financials'!H$25)*G16</f>
        <v>#DIV/0!</v>
      </c>
      <c r="H71" s="9" t="e">
        <f>('Nefco Financials'!I81/'Nefco Financials'!I$25)*H16</f>
        <v>#DIV/0!</v>
      </c>
      <c r="I71" s="9" t="e">
        <f>('Nefco Financials'!J81/'Nefco Financials'!J$25)*I16</f>
        <v>#DIV/0!</v>
      </c>
      <c r="J71" s="9" t="e">
        <f>('Nefco Financials'!K81/'Nefco Financials'!K$25)*J16</f>
        <v>#DIV/0!</v>
      </c>
      <c r="K71" s="9" t="e">
        <f>('Nefco Financials'!L81/'Nefco Financials'!L$25)*K16</f>
        <v>#DIV/0!</v>
      </c>
      <c r="L71" s="9" t="e">
        <f>('Nefco Financials'!M81/'Nefco Financials'!M$25)*L16</f>
        <v>#DIV/0!</v>
      </c>
      <c r="M71" s="4" t="s">
        <v>284</v>
      </c>
      <c r="N71" s="4"/>
      <c r="O71" s="4"/>
      <c r="P71" s="164"/>
      <c r="Q71" s="162"/>
    </row>
    <row r="72" spans="2:17" s="8" customFormat="1" ht="15" customHeight="1" x14ac:dyDescent="0.25">
      <c r="B72" s="99">
        <f t="shared" si="7"/>
        <v>34</v>
      </c>
      <c r="C72" s="95" t="s">
        <v>103</v>
      </c>
      <c r="D72" s="18">
        <f>SUM(D69:D71)</f>
        <v>0</v>
      </c>
      <c r="E72" s="18">
        <f t="shared" ref="E72:L72" si="18">SUM(E69:E71)</f>
        <v>0</v>
      </c>
      <c r="F72" s="18">
        <f t="shared" si="18"/>
        <v>0</v>
      </c>
      <c r="G72" s="19" t="e">
        <f t="shared" si="18"/>
        <v>#DIV/0!</v>
      </c>
      <c r="H72" s="19" t="e">
        <f t="shared" si="18"/>
        <v>#DIV/0!</v>
      </c>
      <c r="I72" s="19" t="e">
        <f t="shared" si="18"/>
        <v>#DIV/0!</v>
      </c>
      <c r="J72" s="19" t="e">
        <f t="shared" si="18"/>
        <v>#DIV/0!</v>
      </c>
      <c r="K72" s="19" t="e">
        <f t="shared" si="18"/>
        <v>#DIV/0!</v>
      </c>
      <c r="L72" s="19" t="e">
        <f t="shared" si="18"/>
        <v>#DIV/0!</v>
      </c>
      <c r="M72" s="4"/>
      <c r="N72" s="4"/>
      <c r="O72" s="4"/>
      <c r="P72" s="162"/>
      <c r="Q72" s="162"/>
    </row>
    <row r="73" spans="2:17" s="8" customFormat="1" ht="15" customHeight="1" x14ac:dyDescent="0.25">
      <c r="B73" s="99"/>
      <c r="C73" s="51"/>
      <c r="D73" s="16"/>
      <c r="E73" s="16"/>
      <c r="F73" s="16"/>
      <c r="G73" s="17"/>
      <c r="H73" s="17"/>
      <c r="I73" s="17"/>
      <c r="J73" s="17"/>
      <c r="K73" s="17"/>
      <c r="L73" s="17"/>
      <c r="M73" s="4"/>
      <c r="N73" s="4"/>
      <c r="O73" s="4"/>
    </row>
    <row r="74" spans="2:17" s="8" customFormat="1" ht="15" customHeight="1" x14ac:dyDescent="0.25">
      <c r="B74" s="99">
        <v>35</v>
      </c>
      <c r="C74" s="52" t="s">
        <v>3</v>
      </c>
      <c r="D74" s="26">
        <f>'Nefco Financials'!D84</f>
        <v>0</v>
      </c>
      <c r="E74" s="26">
        <f>'Nefco Financials'!E84</f>
        <v>0</v>
      </c>
      <c r="F74" s="26">
        <f>'Nefco Financials'!F84</f>
        <v>0</v>
      </c>
      <c r="G74" s="27" t="e">
        <f>G151</f>
        <v>#DIV/0!</v>
      </c>
      <c r="H74" s="27" t="e">
        <f t="shared" ref="H74:L74" si="19">H151</f>
        <v>#DIV/0!</v>
      </c>
      <c r="I74" s="27" t="e">
        <f t="shared" si="19"/>
        <v>#DIV/0!</v>
      </c>
      <c r="J74" s="27" t="e">
        <f t="shared" si="19"/>
        <v>#DIV/0!</v>
      </c>
      <c r="K74" s="27" t="e">
        <f t="shared" si="19"/>
        <v>#DIV/0!</v>
      </c>
      <c r="L74" s="27" t="e">
        <f t="shared" si="19"/>
        <v>#DIV/0!</v>
      </c>
      <c r="M74" s="111"/>
      <c r="N74" s="111"/>
      <c r="O74" s="4"/>
    </row>
    <row r="75" spans="2:17" s="8" customFormat="1" ht="15" customHeight="1" x14ac:dyDescent="0.25">
      <c r="B75" s="99"/>
      <c r="C75" s="52"/>
      <c r="D75" s="26"/>
      <c r="E75" s="26"/>
      <c r="F75" s="26"/>
      <c r="G75" s="27"/>
      <c r="H75" s="27"/>
      <c r="I75" s="27"/>
      <c r="J75" s="27"/>
      <c r="K75" s="27"/>
      <c r="L75" s="27"/>
      <c r="M75" s="111"/>
      <c r="N75" s="111"/>
      <c r="O75" s="4"/>
    </row>
    <row r="76" spans="2:17" s="8" customFormat="1" ht="15" customHeight="1" thickBot="1" x14ac:dyDescent="0.3">
      <c r="B76" s="99">
        <f>1+B74</f>
        <v>36</v>
      </c>
      <c r="C76" s="48" t="s">
        <v>4</v>
      </c>
      <c r="D76" s="20">
        <f t="shared" ref="D76:L76" si="20">D74+D72+D67</f>
        <v>0</v>
      </c>
      <c r="E76" s="20">
        <f>E74+E72+E67</f>
        <v>0</v>
      </c>
      <c r="F76" s="20">
        <f t="shared" si="20"/>
        <v>0</v>
      </c>
      <c r="G76" s="21" t="e">
        <f t="shared" si="20"/>
        <v>#DIV/0!</v>
      </c>
      <c r="H76" s="21" t="e">
        <f t="shared" si="20"/>
        <v>#DIV/0!</v>
      </c>
      <c r="I76" s="21" t="e">
        <f t="shared" si="20"/>
        <v>#DIV/0!</v>
      </c>
      <c r="J76" s="21" t="e">
        <f t="shared" si="20"/>
        <v>#DIV/0!</v>
      </c>
      <c r="K76" s="21" t="e">
        <f t="shared" si="20"/>
        <v>#DIV/0!</v>
      </c>
      <c r="L76" s="21" t="e">
        <f t="shared" si="20"/>
        <v>#DIV/0!</v>
      </c>
      <c r="M76" s="4"/>
      <c r="N76" s="4"/>
      <c r="O76" s="4"/>
    </row>
    <row r="77" spans="2:17" s="8" customFormat="1" ht="15" customHeight="1" x14ac:dyDescent="0.25">
      <c r="B77" s="99"/>
      <c r="C77" s="51"/>
      <c r="D77" s="16"/>
      <c r="E77" s="16"/>
      <c r="F77" s="16"/>
      <c r="G77" s="17"/>
      <c r="H77" s="17"/>
      <c r="I77" s="17"/>
      <c r="J77" s="17"/>
      <c r="K77" s="17"/>
      <c r="L77" s="17"/>
      <c r="M77" s="4"/>
      <c r="N77" s="4"/>
      <c r="O77" s="4"/>
    </row>
    <row r="78" spans="2:17" s="8" customFormat="1" ht="15" customHeight="1" x14ac:dyDescent="0.25">
      <c r="B78" s="99"/>
      <c r="C78" s="94" t="s">
        <v>5</v>
      </c>
      <c r="D78" s="16"/>
      <c r="E78" s="16"/>
      <c r="F78" s="16"/>
      <c r="G78" s="17"/>
      <c r="H78" s="17"/>
      <c r="I78" s="17"/>
      <c r="J78" s="17"/>
      <c r="K78" s="17"/>
      <c r="L78" s="17"/>
      <c r="M78" s="4"/>
      <c r="N78" s="4"/>
      <c r="O78" s="4"/>
    </row>
    <row r="79" spans="2:17" s="8" customFormat="1" ht="15" customHeight="1" x14ac:dyDescent="0.25">
      <c r="B79" s="99">
        <v>37</v>
      </c>
      <c r="C79" s="5" t="s">
        <v>6</v>
      </c>
      <c r="D79" s="13">
        <f>'Nefco Financials'!D89</f>
        <v>0</v>
      </c>
      <c r="E79" s="13">
        <f>'Nefco Financials'!E89</f>
        <v>0</v>
      </c>
      <c r="F79" s="13">
        <f>'Nefco Financials'!F89</f>
        <v>0</v>
      </c>
      <c r="G79" s="9">
        <f>'Nefco Financials'!H89</f>
        <v>0</v>
      </c>
      <c r="H79" s="9">
        <f>'Nefco Financials'!I89</f>
        <v>0</v>
      </c>
      <c r="I79" s="9">
        <f>'Nefco Financials'!J89</f>
        <v>0</v>
      </c>
      <c r="J79" s="9">
        <f>'Nefco Financials'!K89</f>
        <v>0</v>
      </c>
      <c r="K79" s="9">
        <f>'Nefco Financials'!L89</f>
        <v>0</v>
      </c>
      <c r="L79" s="9">
        <f>'Nefco Financials'!M89</f>
        <v>0</v>
      </c>
      <c r="M79" s="4"/>
      <c r="N79" s="4"/>
      <c r="O79" s="4"/>
    </row>
    <row r="80" spans="2:17" s="8" customFormat="1" ht="15" customHeight="1" x14ac:dyDescent="0.25">
      <c r="B80" s="99">
        <f>1+B82</f>
        <v>40</v>
      </c>
      <c r="C80" s="5" t="s">
        <v>145</v>
      </c>
      <c r="D80" s="13">
        <f>'Nefco Financials'!D90</f>
        <v>0</v>
      </c>
      <c r="E80" s="13">
        <f>'Nefco Financials'!E90</f>
        <v>0</v>
      </c>
      <c r="F80" s="13">
        <f>'Nefco Financials'!F90</f>
        <v>0</v>
      </c>
      <c r="G80" s="9">
        <f>'Nefco Financials'!H90</f>
        <v>0</v>
      </c>
      <c r="H80" s="9">
        <f>'Nefco Financials'!I90</f>
        <v>0</v>
      </c>
      <c r="I80" s="9">
        <f>'Nefco Financials'!J90</f>
        <v>0</v>
      </c>
      <c r="J80" s="9">
        <f>'Nefco Financials'!K90</f>
        <v>0</v>
      </c>
      <c r="K80" s="9">
        <f>'Nefco Financials'!L90</f>
        <v>0</v>
      </c>
      <c r="L80" s="9">
        <f>'Nefco Financials'!M90</f>
        <v>0</v>
      </c>
      <c r="M80" s="4"/>
      <c r="N80" s="4"/>
      <c r="O80" s="4"/>
    </row>
    <row r="81" spans="2:17" s="8" customFormat="1" ht="15" customHeight="1" x14ac:dyDescent="0.25">
      <c r="B81" s="99">
        <f>1+B79</f>
        <v>38</v>
      </c>
      <c r="C81" s="5" t="s">
        <v>7</v>
      </c>
      <c r="D81" s="13">
        <f>'Nefco Financials'!D91</f>
        <v>0</v>
      </c>
      <c r="E81" s="13">
        <f>'Nefco Financials'!E91</f>
        <v>0</v>
      </c>
      <c r="F81" s="13">
        <f>'Nefco Financials'!F91</f>
        <v>0</v>
      </c>
      <c r="G81" s="9">
        <f>'Nefco Financials'!H91</f>
        <v>0</v>
      </c>
      <c r="H81" s="9" t="e">
        <f>G82+G81</f>
        <v>#DIV/0!</v>
      </c>
      <c r="I81" s="9" t="e">
        <f t="shared" ref="I81:L81" si="21">H82+H81</f>
        <v>#DIV/0!</v>
      </c>
      <c r="J81" s="9" t="e">
        <f t="shared" si="21"/>
        <v>#DIV/0!</v>
      </c>
      <c r="K81" s="9" t="e">
        <f t="shared" si="21"/>
        <v>#DIV/0!</v>
      </c>
      <c r="L81" s="9" t="e">
        <f t="shared" si="21"/>
        <v>#DIV/0!</v>
      </c>
      <c r="M81" s="4"/>
      <c r="N81" s="4"/>
      <c r="O81" s="4"/>
    </row>
    <row r="82" spans="2:17" s="8" customFormat="1" ht="15" customHeight="1" x14ac:dyDescent="0.25">
      <c r="B82" s="99">
        <f t="shared" si="7"/>
        <v>39</v>
      </c>
      <c r="C82" s="5" t="s">
        <v>92</v>
      </c>
      <c r="D82" s="13">
        <f>'Nefco Financials'!D92</f>
        <v>0</v>
      </c>
      <c r="E82" s="13">
        <f>'Nefco Financials'!E92</f>
        <v>0</v>
      </c>
      <c r="F82" s="13">
        <f>'Nefco Financials'!F92</f>
        <v>0</v>
      </c>
      <c r="G82" s="9" t="e">
        <f>G39</f>
        <v>#DIV/0!</v>
      </c>
      <c r="H82" s="9" t="e">
        <f t="shared" ref="H82:L82" si="22">H39</f>
        <v>#DIV/0!</v>
      </c>
      <c r="I82" s="9" t="e">
        <f t="shared" si="22"/>
        <v>#DIV/0!</v>
      </c>
      <c r="J82" s="9" t="e">
        <f t="shared" si="22"/>
        <v>#DIV/0!</v>
      </c>
      <c r="K82" s="9" t="e">
        <f t="shared" si="22"/>
        <v>#DIV/0!</v>
      </c>
      <c r="L82" s="9" t="e">
        <f t="shared" si="22"/>
        <v>#DIV/0!</v>
      </c>
      <c r="M82" s="4"/>
      <c r="N82" s="4"/>
      <c r="O82" s="4"/>
    </row>
    <row r="83" spans="2:17" s="8" customFormat="1" ht="15" customHeight="1" thickBot="1" x14ac:dyDescent="0.3">
      <c r="B83" s="99">
        <f>1+B80</f>
        <v>41</v>
      </c>
      <c r="C83" s="48" t="s">
        <v>9</v>
      </c>
      <c r="D83" s="20">
        <f t="shared" ref="D83:L83" si="23">SUM(D79:D82)</f>
        <v>0</v>
      </c>
      <c r="E83" s="20">
        <f t="shared" si="23"/>
        <v>0</v>
      </c>
      <c r="F83" s="20">
        <f t="shared" si="23"/>
        <v>0</v>
      </c>
      <c r="G83" s="21" t="e">
        <f t="shared" si="23"/>
        <v>#DIV/0!</v>
      </c>
      <c r="H83" s="21" t="e">
        <f t="shared" si="23"/>
        <v>#DIV/0!</v>
      </c>
      <c r="I83" s="21" t="e">
        <f t="shared" si="23"/>
        <v>#DIV/0!</v>
      </c>
      <c r="J83" s="21" t="e">
        <f t="shared" si="23"/>
        <v>#DIV/0!</v>
      </c>
      <c r="K83" s="21" t="e">
        <f t="shared" si="23"/>
        <v>#DIV/0!</v>
      </c>
      <c r="L83" s="21" t="e">
        <f t="shared" si="23"/>
        <v>#DIV/0!</v>
      </c>
      <c r="M83" s="4"/>
      <c r="N83" s="4"/>
      <c r="O83" s="4"/>
    </row>
    <row r="84" spans="2:17" s="8" customFormat="1" ht="15" customHeight="1" x14ac:dyDescent="0.25">
      <c r="B84" s="99"/>
      <c r="C84" s="96"/>
      <c r="D84" s="16"/>
      <c r="E84" s="16"/>
      <c r="F84" s="16"/>
      <c r="G84" s="17"/>
      <c r="H84" s="17"/>
      <c r="I84" s="17"/>
      <c r="J84" s="17"/>
      <c r="K84" s="17"/>
      <c r="L84" s="17"/>
      <c r="M84" s="4"/>
      <c r="N84" s="4"/>
      <c r="O84" s="4"/>
    </row>
    <row r="85" spans="2:17" s="8" customFormat="1" ht="15" customHeight="1" x14ac:dyDescent="0.25">
      <c r="B85" s="99">
        <v>42</v>
      </c>
      <c r="C85" s="96" t="s">
        <v>93</v>
      </c>
      <c r="D85" s="13">
        <f>'Nefco Financials'!D95</f>
        <v>0</v>
      </c>
      <c r="E85" s="13">
        <f>'Nefco Financials'!E95</f>
        <v>0</v>
      </c>
      <c r="F85" s="13">
        <f>'Nefco Financials'!F95</f>
        <v>0</v>
      </c>
      <c r="G85" s="9">
        <f>'Nefco Financials'!H95</f>
        <v>0</v>
      </c>
      <c r="H85" s="9">
        <f>'Nefco Financials'!I95</f>
        <v>0</v>
      </c>
      <c r="I85" s="9">
        <f>'Nefco Financials'!J95</f>
        <v>0</v>
      </c>
      <c r="J85" s="9">
        <f>'Nefco Financials'!K95</f>
        <v>0</v>
      </c>
      <c r="K85" s="9">
        <f>'Nefco Financials'!L95</f>
        <v>0</v>
      </c>
      <c r="L85" s="9">
        <f>'Nefco Financials'!M95</f>
        <v>0</v>
      </c>
      <c r="M85" s="4"/>
      <c r="N85" s="4"/>
      <c r="O85" s="4"/>
    </row>
    <row r="86" spans="2:17" s="8" customFormat="1" ht="15" customHeight="1" x14ac:dyDescent="0.25">
      <c r="B86" s="99"/>
      <c r="C86" s="96"/>
      <c r="D86" s="16"/>
      <c r="E86" s="16"/>
      <c r="F86" s="16"/>
      <c r="G86" s="17"/>
      <c r="H86" s="17"/>
      <c r="I86" s="17"/>
      <c r="J86" s="17"/>
      <c r="K86" s="17"/>
      <c r="L86" s="17"/>
      <c r="M86" s="4"/>
      <c r="N86" s="4"/>
      <c r="O86" s="4"/>
    </row>
    <row r="87" spans="2:17" s="8" customFormat="1" ht="15" customHeight="1" x14ac:dyDescent="0.25">
      <c r="B87" s="99"/>
      <c r="C87" s="94" t="s">
        <v>23</v>
      </c>
      <c r="D87" s="16"/>
      <c r="E87" s="16"/>
      <c r="F87" s="16"/>
      <c r="G87" s="17"/>
      <c r="H87" s="17"/>
      <c r="I87" s="17"/>
      <c r="J87" s="17"/>
      <c r="K87" s="17"/>
      <c r="L87" s="17"/>
      <c r="M87" s="4"/>
      <c r="N87" s="4"/>
      <c r="O87" s="4"/>
    </row>
    <row r="88" spans="2:17" s="8" customFormat="1" ht="15" customHeight="1" x14ac:dyDescent="0.25">
      <c r="B88" s="99">
        <v>43</v>
      </c>
      <c r="C88" s="5" t="s">
        <v>88</v>
      </c>
      <c r="D88" s="13">
        <f>'Nefco Financials'!D98</f>
        <v>0</v>
      </c>
      <c r="E88" s="13">
        <f>'Nefco Financials'!E98</f>
        <v>0</v>
      </c>
      <c r="F88" s="13">
        <f>'Nefco Financials'!F98</f>
        <v>0</v>
      </c>
      <c r="G88" s="9">
        <f>'Nefco Financials'!H98</f>
        <v>0</v>
      </c>
      <c r="H88" s="9">
        <f>'Nefco Financials'!I98</f>
        <v>0</v>
      </c>
      <c r="I88" s="9">
        <f>'Nefco Financials'!J98</f>
        <v>0</v>
      </c>
      <c r="J88" s="9">
        <f>'Nefco Financials'!K98</f>
        <v>0</v>
      </c>
      <c r="K88" s="9">
        <f>'Nefco Financials'!L98</f>
        <v>0</v>
      </c>
      <c r="L88" s="9">
        <f>'Nefco Financials'!M98</f>
        <v>0</v>
      </c>
      <c r="M88" s="319"/>
      <c r="N88" s="4"/>
      <c r="O88" s="4"/>
    </row>
    <row r="89" spans="2:17" s="8" customFormat="1" ht="15" customHeight="1" x14ac:dyDescent="0.25">
      <c r="B89" s="99">
        <f t="shared" si="7"/>
        <v>44</v>
      </c>
      <c r="C89" s="5" t="s">
        <v>89</v>
      </c>
      <c r="D89" s="13">
        <f>'Nefco Financials'!D99</f>
        <v>0</v>
      </c>
      <c r="E89" s="13">
        <f>'Nefco Financials'!E99</f>
        <v>0</v>
      </c>
      <c r="F89" s="13">
        <f>'Nefco Financials'!F99</f>
        <v>0</v>
      </c>
      <c r="G89" s="9">
        <f>'Nefco Financials'!H99</f>
        <v>0</v>
      </c>
      <c r="H89" s="9">
        <f>'Nefco Financials'!I99</f>
        <v>0</v>
      </c>
      <c r="I89" s="9">
        <f>'Nefco Financials'!J99</f>
        <v>0</v>
      </c>
      <c r="J89" s="9">
        <f>'Nefco Financials'!K99</f>
        <v>0</v>
      </c>
      <c r="K89" s="9">
        <f>'Nefco Financials'!L99</f>
        <v>0</v>
      </c>
      <c r="L89" s="9">
        <f>'Nefco Financials'!M99</f>
        <v>0</v>
      </c>
      <c r="M89" s="319"/>
      <c r="N89" s="4"/>
      <c r="O89" s="4"/>
    </row>
    <row r="90" spans="2:17" s="8" customFormat="1" ht="15" customHeight="1" x14ac:dyDescent="0.25">
      <c r="B90" s="99">
        <f t="shared" si="7"/>
        <v>45</v>
      </c>
      <c r="C90" s="5" t="s">
        <v>40</v>
      </c>
      <c r="D90" s="13">
        <f>'Nefco Financials'!D100</f>
        <v>0</v>
      </c>
      <c r="E90" s="13">
        <f>'Nefco Financials'!E100</f>
        <v>0</v>
      </c>
      <c r="F90" s="13">
        <f>'Nefco Financials'!F100</f>
        <v>0</v>
      </c>
      <c r="G90" s="9">
        <f>'Nefco Financials'!H100</f>
        <v>0</v>
      </c>
      <c r="H90" s="9">
        <f>'Nefco Financials'!I100</f>
        <v>0</v>
      </c>
      <c r="I90" s="9">
        <f>'Nefco Financials'!J100</f>
        <v>0</v>
      </c>
      <c r="J90" s="9">
        <f>'Nefco Financials'!K100</f>
        <v>0</v>
      </c>
      <c r="K90" s="9">
        <f>'Nefco Financials'!L100</f>
        <v>0</v>
      </c>
      <c r="L90" s="9">
        <f>'Nefco Financials'!M100</f>
        <v>0</v>
      </c>
      <c r="M90" s="319"/>
      <c r="N90" s="4"/>
      <c r="O90" s="4"/>
    </row>
    <row r="91" spans="2:17" s="8" customFormat="1" ht="15" customHeight="1" x14ac:dyDescent="0.25">
      <c r="B91" s="99">
        <f t="shared" si="7"/>
        <v>46</v>
      </c>
      <c r="C91" s="5" t="s">
        <v>41</v>
      </c>
      <c r="D91" s="13">
        <f>'Nefco Financials'!D101</f>
        <v>0</v>
      </c>
      <c r="E91" s="13">
        <f>'Nefco Financials'!E101</f>
        <v>0</v>
      </c>
      <c r="F91" s="13">
        <f>'Nefco Financials'!F101</f>
        <v>0</v>
      </c>
      <c r="G91" s="9">
        <f>'Nefco Financials'!H101</f>
        <v>0</v>
      </c>
      <c r="H91" s="9">
        <f>'Nefco Financials'!I101</f>
        <v>0</v>
      </c>
      <c r="I91" s="9">
        <f>'Nefco Financials'!J101</f>
        <v>0</v>
      </c>
      <c r="J91" s="9">
        <f>'Nefco Financials'!K101</f>
        <v>0</v>
      </c>
      <c r="K91" s="9">
        <f>'Nefco Financials'!L101</f>
        <v>0</v>
      </c>
      <c r="L91" s="9">
        <f>'Nefco Financials'!M101</f>
        <v>0</v>
      </c>
      <c r="M91" s="319"/>
      <c r="N91" s="4"/>
      <c r="O91" s="4"/>
    </row>
    <row r="92" spans="2:17" s="8" customFormat="1" ht="15" customHeight="1" x14ac:dyDescent="0.25">
      <c r="B92" s="99">
        <f t="shared" si="7"/>
        <v>47</v>
      </c>
      <c r="C92" s="95" t="s">
        <v>24</v>
      </c>
      <c r="D92" s="18">
        <f>SUM(D88:D91)</f>
        <v>0</v>
      </c>
      <c r="E92" s="18">
        <f t="shared" ref="E92:L92" si="24">SUM(E88:E91)</f>
        <v>0</v>
      </c>
      <c r="F92" s="18">
        <f t="shared" si="24"/>
        <v>0</v>
      </c>
      <c r="G92" s="19">
        <f t="shared" si="24"/>
        <v>0</v>
      </c>
      <c r="H92" s="19">
        <f t="shared" si="24"/>
        <v>0</v>
      </c>
      <c r="I92" s="19">
        <f t="shared" si="24"/>
        <v>0</v>
      </c>
      <c r="J92" s="19">
        <f t="shared" si="24"/>
        <v>0</v>
      </c>
      <c r="K92" s="19">
        <f t="shared" si="24"/>
        <v>0</v>
      </c>
      <c r="L92" s="19">
        <f t="shared" si="24"/>
        <v>0</v>
      </c>
      <c r="M92" s="4"/>
      <c r="N92" s="4"/>
      <c r="O92" s="4"/>
    </row>
    <row r="93" spans="2:17" s="8" customFormat="1" ht="15" customHeight="1" x14ac:dyDescent="0.25">
      <c r="B93" s="99"/>
      <c r="C93" s="5"/>
      <c r="D93" s="16"/>
      <c r="E93" s="16"/>
      <c r="F93" s="16"/>
      <c r="G93" s="17"/>
      <c r="H93" s="17"/>
      <c r="I93" s="17"/>
      <c r="J93" s="17"/>
      <c r="K93" s="17"/>
      <c r="L93" s="17"/>
      <c r="M93" s="4"/>
      <c r="N93" s="4"/>
      <c r="O93" s="4"/>
    </row>
    <row r="94" spans="2:17" s="8" customFormat="1" ht="15" customHeight="1" x14ac:dyDescent="0.25">
      <c r="B94" s="99">
        <v>48</v>
      </c>
      <c r="C94" s="5" t="s">
        <v>26</v>
      </c>
      <c r="D94" s="13">
        <f>'Nefco Financials'!D104</f>
        <v>0</v>
      </c>
      <c r="E94" s="13">
        <f>'Nefco Financials'!E104</f>
        <v>0</v>
      </c>
      <c r="F94" s="13">
        <f>'Nefco Financials'!F104</f>
        <v>0</v>
      </c>
      <c r="G94" s="9" t="e">
        <f>('Nefco Financials'!H104/'Nefco Financials'!H26)*G17</f>
        <v>#DIV/0!</v>
      </c>
      <c r="H94" s="9" t="e">
        <f>('Nefco Financials'!I104/'Nefco Financials'!I26)*H17</f>
        <v>#DIV/0!</v>
      </c>
      <c r="I94" s="9" t="e">
        <f>('Nefco Financials'!J104/'Nefco Financials'!J26)*I17</f>
        <v>#DIV/0!</v>
      </c>
      <c r="J94" s="9" t="e">
        <f>('Nefco Financials'!K104/'Nefco Financials'!K26)*J17</f>
        <v>#DIV/0!</v>
      </c>
      <c r="K94" s="9" t="e">
        <f>('Nefco Financials'!L104/'Nefco Financials'!L26)*K17</f>
        <v>#DIV/0!</v>
      </c>
      <c r="L94" s="9" t="e">
        <f>('Nefco Financials'!M104/'Nefco Financials'!M26)*L17</f>
        <v>#DIV/0!</v>
      </c>
      <c r="M94" s="4" t="s">
        <v>285</v>
      </c>
      <c r="N94" s="4"/>
      <c r="O94" s="4"/>
    </row>
    <row r="95" spans="2:17" s="8" customFormat="1" ht="15" customHeight="1" x14ac:dyDescent="0.25">
      <c r="B95" s="138"/>
      <c r="C95" s="2" t="s">
        <v>237</v>
      </c>
      <c r="D95" s="13">
        <f>'Nefco Financials'!D105</f>
        <v>0</v>
      </c>
      <c r="E95" s="13">
        <f>'Nefco Financials'!E105</f>
        <v>0</v>
      </c>
      <c r="F95" s="13">
        <f>'Nefco Financials'!F105</f>
        <v>0</v>
      </c>
      <c r="G95" s="9" t="e">
        <f>('Nefco Financials'!H105/'Nefco Financials'!H26)*G17</f>
        <v>#DIV/0!</v>
      </c>
      <c r="H95" s="9" t="e">
        <f>('Nefco Financials'!I105/'Nefco Financials'!I26)*H17</f>
        <v>#DIV/0!</v>
      </c>
      <c r="I95" s="9" t="e">
        <f>('Nefco Financials'!J105/'Nefco Financials'!J26)*I17</f>
        <v>#DIV/0!</v>
      </c>
      <c r="J95" s="9" t="e">
        <f>('Nefco Financials'!K105/'Nefco Financials'!K26)*J17</f>
        <v>#DIV/0!</v>
      </c>
      <c r="K95" s="9" t="e">
        <f>('Nefco Financials'!L105/'Nefco Financials'!L26)*K17</f>
        <v>#DIV/0!</v>
      </c>
      <c r="L95" s="9" t="e">
        <f>('Nefco Financials'!M105/'Nefco Financials'!M26)*L17</f>
        <v>#DIV/0!</v>
      </c>
      <c r="M95" s="4" t="s">
        <v>285</v>
      </c>
      <c r="N95" s="4"/>
      <c r="O95" s="4"/>
      <c r="P95" s="161"/>
      <c r="Q95" s="161"/>
    </row>
    <row r="96" spans="2:17" s="8" customFormat="1" ht="15" customHeight="1" x14ac:dyDescent="0.25">
      <c r="B96" s="99">
        <f>1+B94</f>
        <v>49</v>
      </c>
      <c r="C96" s="5" t="s">
        <v>25</v>
      </c>
      <c r="D96" s="13">
        <f>'Nefco Financials'!D106</f>
        <v>0</v>
      </c>
      <c r="E96" s="13">
        <f>'Nefco Financials'!E106</f>
        <v>0</v>
      </c>
      <c r="F96" s="13">
        <f>'Nefco Financials'!F106</f>
        <v>0</v>
      </c>
      <c r="G96" s="9" t="e">
        <f>('Nefco Financials'!H106/SUM('Nefco Financials'!H32:H34))*SUM(G23:G25)</f>
        <v>#DIV/0!</v>
      </c>
      <c r="H96" s="9" t="e">
        <f>('Nefco Financials'!I106/SUM('Nefco Financials'!I32:I34))*SUM(H23:H25)</f>
        <v>#DIV/0!</v>
      </c>
      <c r="I96" s="9" t="e">
        <f>('Nefco Financials'!J106/SUM('Nefco Financials'!J32:J34))*SUM(I23:I25)</f>
        <v>#DIV/0!</v>
      </c>
      <c r="J96" s="9" t="e">
        <f>('Nefco Financials'!K106/SUM('Nefco Financials'!K32:K34))*SUM(J23:J25)</f>
        <v>#DIV/0!</v>
      </c>
      <c r="K96" s="9" t="e">
        <f>('Nefco Financials'!L106/SUM('Nefco Financials'!L32:L34))*SUM(K23:K25)</f>
        <v>#DIV/0!</v>
      </c>
      <c r="L96" s="9" t="e">
        <f>('Nefco Financials'!M106/SUM('Nefco Financials'!M32:M34))*SUM(L23:L25)</f>
        <v>#DIV/0!</v>
      </c>
      <c r="M96" s="4" t="s">
        <v>286</v>
      </c>
      <c r="N96" s="4"/>
      <c r="O96" s="4"/>
    </row>
    <row r="97" spans="2:15" s="8" customFormat="1" ht="15" customHeight="1" x14ac:dyDescent="0.25">
      <c r="B97" s="99">
        <f t="shared" ref="B97" si="25">1+B96</f>
        <v>50</v>
      </c>
      <c r="C97" s="97" t="s">
        <v>98</v>
      </c>
      <c r="D97" s="18">
        <f>SUM(D94:D96)</f>
        <v>0</v>
      </c>
      <c r="E97" s="18">
        <f>SUM(E94:E96)</f>
        <v>0</v>
      </c>
      <c r="F97" s="18">
        <f t="shared" ref="F97:L97" si="26">SUM(F94:F96)</f>
        <v>0</v>
      </c>
      <c r="G97" s="19" t="e">
        <f t="shared" si="26"/>
        <v>#DIV/0!</v>
      </c>
      <c r="H97" s="19" t="e">
        <f t="shared" si="26"/>
        <v>#DIV/0!</v>
      </c>
      <c r="I97" s="19" t="e">
        <f t="shared" si="26"/>
        <v>#DIV/0!</v>
      </c>
      <c r="J97" s="19" t="e">
        <f t="shared" si="26"/>
        <v>#DIV/0!</v>
      </c>
      <c r="K97" s="19" t="e">
        <f t="shared" si="26"/>
        <v>#DIV/0!</v>
      </c>
      <c r="L97" s="19" t="e">
        <f t="shared" si="26"/>
        <v>#DIV/0!</v>
      </c>
      <c r="M97" s="4"/>
      <c r="N97" s="4"/>
      <c r="O97" s="4"/>
    </row>
    <row r="98" spans="2:15" s="8" customFormat="1" ht="15" customHeight="1" x14ac:dyDescent="0.25">
      <c r="B98" s="99"/>
      <c r="C98" s="97"/>
      <c r="D98" s="18"/>
      <c r="E98" s="18"/>
      <c r="F98" s="18"/>
      <c r="G98" s="19"/>
      <c r="H98" s="19"/>
      <c r="I98" s="19"/>
      <c r="J98" s="19"/>
      <c r="K98" s="19"/>
      <c r="L98" s="19"/>
      <c r="M98" s="4"/>
      <c r="N98" s="4"/>
      <c r="O98" s="4"/>
    </row>
    <row r="99" spans="2:15" s="8" customFormat="1" ht="15" customHeight="1" thickBot="1" x14ac:dyDescent="0.3">
      <c r="B99" s="99">
        <f>1+B97</f>
        <v>51</v>
      </c>
      <c r="C99" s="98" t="s">
        <v>97</v>
      </c>
      <c r="D99" s="20">
        <f>D97+D92+D85</f>
        <v>0</v>
      </c>
      <c r="E99" s="20">
        <f t="shared" ref="E99:L99" si="27">E97+E92+E85</f>
        <v>0</v>
      </c>
      <c r="F99" s="20">
        <f t="shared" si="27"/>
        <v>0</v>
      </c>
      <c r="G99" s="21" t="e">
        <f t="shared" si="27"/>
        <v>#DIV/0!</v>
      </c>
      <c r="H99" s="21" t="e">
        <f t="shared" si="27"/>
        <v>#DIV/0!</v>
      </c>
      <c r="I99" s="21" t="e">
        <f t="shared" si="27"/>
        <v>#DIV/0!</v>
      </c>
      <c r="J99" s="21" t="e">
        <f t="shared" si="27"/>
        <v>#DIV/0!</v>
      </c>
      <c r="K99" s="21" t="e">
        <f t="shared" si="27"/>
        <v>#DIV/0!</v>
      </c>
      <c r="L99" s="21" t="e">
        <f t="shared" si="27"/>
        <v>#DIV/0!</v>
      </c>
      <c r="M99" s="4"/>
      <c r="N99" s="4"/>
      <c r="O99" s="4"/>
    </row>
    <row r="100" spans="2:15" s="8" customFormat="1" ht="15" customHeight="1" thickBot="1" x14ac:dyDescent="0.3">
      <c r="B100" s="99"/>
      <c r="C100" s="388"/>
      <c r="D100" s="389"/>
      <c r="E100" s="389"/>
      <c r="F100" s="389"/>
      <c r="G100" s="390"/>
      <c r="H100" s="390"/>
      <c r="I100" s="390"/>
      <c r="J100" s="390"/>
      <c r="K100" s="390"/>
      <c r="L100" s="390"/>
      <c r="M100" s="4"/>
      <c r="N100" s="4"/>
      <c r="O100" s="4"/>
    </row>
    <row r="101" spans="2:15" s="8" customFormat="1" ht="15" customHeight="1" thickBot="1" x14ac:dyDescent="0.3">
      <c r="B101" s="99">
        <f>1+B99</f>
        <v>52</v>
      </c>
      <c r="C101" s="49" t="s">
        <v>27</v>
      </c>
      <c r="D101" s="28">
        <f>D99+D83</f>
        <v>0</v>
      </c>
      <c r="E101" s="28">
        <f t="shared" ref="E101:L101" si="28">E99+E83</f>
        <v>0</v>
      </c>
      <c r="F101" s="28">
        <f t="shared" si="28"/>
        <v>0</v>
      </c>
      <c r="G101" s="29" t="e">
        <f t="shared" si="28"/>
        <v>#DIV/0!</v>
      </c>
      <c r="H101" s="29" t="e">
        <f t="shared" si="28"/>
        <v>#DIV/0!</v>
      </c>
      <c r="I101" s="29" t="e">
        <f t="shared" si="28"/>
        <v>#DIV/0!</v>
      </c>
      <c r="J101" s="29" t="e">
        <f t="shared" si="28"/>
        <v>#DIV/0!</v>
      </c>
      <c r="K101" s="29" t="e">
        <f t="shared" si="28"/>
        <v>#DIV/0!</v>
      </c>
      <c r="L101" s="29" t="e">
        <f t="shared" si="28"/>
        <v>#DIV/0!</v>
      </c>
      <c r="M101" s="4"/>
      <c r="N101" s="4"/>
      <c r="O101" s="4"/>
    </row>
    <row r="102" spans="2:15" s="8" customFormat="1" ht="15" hidden="1" customHeight="1" outlineLevel="1" x14ac:dyDescent="0.25">
      <c r="B102" s="99"/>
      <c r="D102" s="112"/>
      <c r="E102" s="112"/>
      <c r="F102" s="112"/>
      <c r="G102" s="113"/>
      <c r="H102" s="113"/>
      <c r="I102" s="113"/>
      <c r="J102" s="113"/>
      <c r="K102" s="113"/>
      <c r="L102" s="113"/>
      <c r="M102" s="4"/>
      <c r="N102" s="4"/>
      <c r="O102" s="4"/>
    </row>
    <row r="103" spans="2:15" s="8" customFormat="1" ht="15" hidden="1" customHeight="1" outlineLevel="1" x14ac:dyDescent="0.25">
      <c r="B103" s="99"/>
      <c r="C103" s="107" t="s">
        <v>195</v>
      </c>
      <c r="D103" s="114"/>
      <c r="E103" s="114"/>
      <c r="F103" s="114"/>
      <c r="G103" s="115"/>
      <c r="H103" s="115"/>
      <c r="I103" s="115"/>
      <c r="J103" s="115"/>
      <c r="K103" s="115"/>
      <c r="L103" s="115"/>
      <c r="M103" s="116"/>
      <c r="N103" s="116"/>
      <c r="O103" s="4"/>
    </row>
    <row r="104" spans="2:15" s="8" customFormat="1" ht="15" hidden="1" customHeight="1" outlineLevel="1" collapsed="1" x14ac:dyDescent="0.25">
      <c r="B104" s="99">
        <v>53</v>
      </c>
      <c r="C104" s="108" t="s">
        <v>28</v>
      </c>
      <c r="D104" s="117" t="e">
        <f t="shared" ref="D104:L104" si="29">D83/D101</f>
        <v>#DIV/0!</v>
      </c>
      <c r="E104" s="117" t="e">
        <f t="shared" si="29"/>
        <v>#DIV/0!</v>
      </c>
      <c r="F104" s="117" t="e">
        <f t="shared" si="29"/>
        <v>#DIV/0!</v>
      </c>
      <c r="G104" s="118" t="e">
        <f t="shared" si="29"/>
        <v>#DIV/0!</v>
      </c>
      <c r="H104" s="118" t="e">
        <f t="shared" si="29"/>
        <v>#DIV/0!</v>
      </c>
      <c r="I104" s="118" t="e">
        <f t="shared" si="29"/>
        <v>#DIV/0!</v>
      </c>
      <c r="J104" s="118" t="e">
        <f t="shared" si="29"/>
        <v>#DIV/0!</v>
      </c>
      <c r="K104" s="118" t="e">
        <f t="shared" si="29"/>
        <v>#DIV/0!</v>
      </c>
      <c r="L104" s="118" t="e">
        <f t="shared" si="29"/>
        <v>#DIV/0!</v>
      </c>
      <c r="M104" s="4"/>
      <c r="N104" s="4"/>
      <c r="O104" s="4"/>
    </row>
    <row r="105" spans="2:15" s="8" customFormat="1" ht="15" hidden="1" customHeight="1" outlineLevel="1" x14ac:dyDescent="0.25">
      <c r="B105" s="99">
        <f t="shared" ref="B105:B162" si="30">1+B104</f>
        <v>54</v>
      </c>
      <c r="C105" s="108" t="s">
        <v>29</v>
      </c>
      <c r="D105" s="117">
        <f t="shared" ref="D105:L105" si="31">D74-D88-D89-D90-D91</f>
        <v>0</v>
      </c>
      <c r="E105" s="117">
        <f t="shared" si="31"/>
        <v>0</v>
      </c>
      <c r="F105" s="117">
        <f t="shared" si="31"/>
        <v>0</v>
      </c>
      <c r="G105" s="118" t="e">
        <f t="shared" si="31"/>
        <v>#DIV/0!</v>
      </c>
      <c r="H105" s="118" t="e">
        <f t="shared" si="31"/>
        <v>#DIV/0!</v>
      </c>
      <c r="I105" s="118" t="e">
        <f t="shared" si="31"/>
        <v>#DIV/0!</v>
      </c>
      <c r="J105" s="118" t="e">
        <f t="shared" si="31"/>
        <v>#DIV/0!</v>
      </c>
      <c r="K105" s="118" t="e">
        <f t="shared" si="31"/>
        <v>#DIV/0!</v>
      </c>
      <c r="L105" s="118" t="e">
        <f t="shared" si="31"/>
        <v>#DIV/0!</v>
      </c>
      <c r="M105" s="4"/>
      <c r="N105" s="4"/>
      <c r="O105" s="4"/>
    </row>
    <row r="106" spans="2:15" s="8" customFormat="1" ht="15" hidden="1" customHeight="1" outlineLevel="1" x14ac:dyDescent="0.25">
      <c r="B106" s="99">
        <f>1+B163</f>
        <v>56</v>
      </c>
      <c r="C106" s="108" t="s">
        <v>87</v>
      </c>
      <c r="D106" s="117" t="e">
        <f t="shared" ref="D106:L106" si="32">(D71+D74)/(D89+D91+D96)</f>
        <v>#DIV/0!</v>
      </c>
      <c r="E106" s="117" t="e">
        <f t="shared" si="32"/>
        <v>#DIV/0!</v>
      </c>
      <c r="F106" s="117" t="e">
        <f t="shared" si="32"/>
        <v>#DIV/0!</v>
      </c>
      <c r="G106" s="118" t="e">
        <f t="shared" si="32"/>
        <v>#DIV/0!</v>
      </c>
      <c r="H106" s="118" t="e">
        <f t="shared" si="32"/>
        <v>#DIV/0!</v>
      </c>
      <c r="I106" s="118" t="e">
        <f t="shared" si="32"/>
        <v>#DIV/0!</v>
      </c>
      <c r="J106" s="118" t="e">
        <f t="shared" si="32"/>
        <v>#DIV/0!</v>
      </c>
      <c r="K106" s="118" t="e">
        <f t="shared" si="32"/>
        <v>#DIV/0!</v>
      </c>
      <c r="L106" s="118" t="e">
        <f t="shared" si="32"/>
        <v>#DIV/0!</v>
      </c>
      <c r="M106" s="4"/>
      <c r="N106" s="4"/>
      <c r="O106" s="4"/>
    </row>
    <row r="107" spans="2:15" s="8" customFormat="1" ht="15" hidden="1" customHeight="1" outlineLevel="1" x14ac:dyDescent="0.25">
      <c r="B107" s="99">
        <f t="shared" si="30"/>
        <v>57</v>
      </c>
      <c r="C107" s="108" t="s">
        <v>49</v>
      </c>
      <c r="D107" s="117" t="e">
        <f t="shared" ref="D107:L107" si="33">(D71+D74+D70)/(D89+D91+D96)</f>
        <v>#DIV/0!</v>
      </c>
      <c r="E107" s="117" t="e">
        <f t="shared" si="33"/>
        <v>#DIV/0!</v>
      </c>
      <c r="F107" s="117" t="e">
        <f t="shared" si="33"/>
        <v>#DIV/0!</v>
      </c>
      <c r="G107" s="124" t="e">
        <f t="shared" si="33"/>
        <v>#DIV/0!</v>
      </c>
      <c r="H107" s="124" t="e">
        <f t="shared" si="33"/>
        <v>#DIV/0!</v>
      </c>
      <c r="I107" s="124" t="e">
        <f t="shared" si="33"/>
        <v>#DIV/0!</v>
      </c>
      <c r="J107" s="124" t="e">
        <f t="shared" si="33"/>
        <v>#DIV/0!</v>
      </c>
      <c r="K107" s="124" t="e">
        <f t="shared" si="33"/>
        <v>#DIV/0!</v>
      </c>
      <c r="L107" s="124" t="e">
        <f t="shared" si="33"/>
        <v>#DIV/0!</v>
      </c>
      <c r="M107" s="4"/>
      <c r="N107" s="4"/>
      <c r="O107" s="4"/>
    </row>
    <row r="108" spans="2:15" s="8" customFormat="1" ht="15" hidden="1" customHeight="1" outlineLevel="1" x14ac:dyDescent="0.25">
      <c r="B108" s="138"/>
      <c r="C108" s="108" t="s">
        <v>248</v>
      </c>
      <c r="D108" s="150" t="e">
        <f>365/('4. Sales - Cash at hand 0'!D16/'4. Sales - Cash at hand 0'!D69)</f>
        <v>#DIV/0!</v>
      </c>
      <c r="E108" s="150" t="e">
        <f>365/('4. Sales - Cash at hand 0'!E16/'4. Sales - Cash at hand 0'!E69)</f>
        <v>#DIV/0!</v>
      </c>
      <c r="F108" s="150" t="e">
        <f>365/('4. Sales - Cash at hand 0'!F16/'4. Sales - Cash at hand 0'!F69)</f>
        <v>#DIV/0!</v>
      </c>
      <c r="G108" s="151" t="e">
        <f>365/('4. Sales - Cash at hand 0'!G16/'4. Sales - Cash at hand 0'!G69)</f>
        <v>#DIV/0!</v>
      </c>
      <c r="H108" s="151" t="e">
        <f>365/('4. Sales - Cash at hand 0'!H16/'4. Sales - Cash at hand 0'!H69)</f>
        <v>#DIV/0!</v>
      </c>
      <c r="I108" s="151" t="e">
        <f>365/('4. Sales - Cash at hand 0'!I16/'4. Sales - Cash at hand 0'!I69)</f>
        <v>#DIV/0!</v>
      </c>
      <c r="J108" s="151" t="e">
        <f>365/('4. Sales - Cash at hand 0'!J16/'4. Sales - Cash at hand 0'!J69)</f>
        <v>#DIV/0!</v>
      </c>
      <c r="K108" s="151" t="e">
        <f>365/('4. Sales - Cash at hand 0'!K16/'4. Sales - Cash at hand 0'!K69)</f>
        <v>#DIV/0!</v>
      </c>
      <c r="L108" s="151" t="e">
        <f>365/('4. Sales - Cash at hand 0'!L16/'4. Sales - Cash at hand 0'!L69)</f>
        <v>#DIV/0!</v>
      </c>
      <c r="M108" s="4"/>
      <c r="N108" s="4"/>
      <c r="O108" s="4"/>
    </row>
    <row r="109" spans="2:15" s="8" customFormat="1" ht="15" hidden="1" customHeight="1" outlineLevel="1" x14ac:dyDescent="0.25">
      <c r="B109" s="138"/>
      <c r="C109" s="108" t="s">
        <v>249</v>
      </c>
      <c r="D109" s="150" t="e">
        <f>365/(('4. Sales - Cash at hand 0'!D17+'4. Sales - Cash at hand 0'!D23+'4. Sales - Cash at hand 0'!D24+'4. Sales - Cash at hand 0'!D25)/'4. Sales - Cash at hand 0'!D95)</f>
        <v>#DIV/0!</v>
      </c>
      <c r="E109" s="150" t="e">
        <f>365/(('4. Sales - Cash at hand 0'!E17+'4. Sales - Cash at hand 0'!E23+'4. Sales - Cash at hand 0'!E24+'4. Sales - Cash at hand 0'!E25)/'4. Sales - Cash at hand 0'!E95)</f>
        <v>#DIV/0!</v>
      </c>
      <c r="F109" s="150" t="e">
        <f>365/(('4. Sales - Cash at hand 0'!F17+'4. Sales - Cash at hand 0'!F23+'4. Sales - Cash at hand 0'!F24+'4. Sales - Cash at hand 0'!F25)/'4. Sales - Cash at hand 0'!F95)</f>
        <v>#DIV/0!</v>
      </c>
      <c r="G109" s="151" t="e">
        <f>365/(('4. Sales - Cash at hand 0'!G17+'4. Sales - Cash at hand 0'!G23+'4. Sales - Cash at hand 0'!G24+'4. Sales - Cash at hand 0'!G25)/'4. Sales - Cash at hand 0'!G95)</f>
        <v>#DIV/0!</v>
      </c>
      <c r="H109" s="151" t="e">
        <f>365/(('4. Sales - Cash at hand 0'!H17+'4. Sales - Cash at hand 0'!H23+'4. Sales - Cash at hand 0'!H24+'4. Sales - Cash at hand 0'!H25)/'4. Sales - Cash at hand 0'!H95)</f>
        <v>#DIV/0!</v>
      </c>
      <c r="I109" s="151" t="e">
        <f>365/(('4. Sales - Cash at hand 0'!I17+'4. Sales - Cash at hand 0'!I23+'4. Sales - Cash at hand 0'!I24+'4. Sales - Cash at hand 0'!I25)/'4. Sales - Cash at hand 0'!I95)</f>
        <v>#DIV/0!</v>
      </c>
      <c r="J109" s="151" t="e">
        <f>365/(('4. Sales - Cash at hand 0'!J17+'4. Sales - Cash at hand 0'!J23+'4. Sales - Cash at hand 0'!J24+'4. Sales - Cash at hand 0'!J25)/'4. Sales - Cash at hand 0'!J95)</f>
        <v>#DIV/0!</v>
      </c>
      <c r="K109" s="151" t="e">
        <f>365/(('4. Sales - Cash at hand 0'!K17+'4. Sales - Cash at hand 0'!K23+'4. Sales - Cash at hand 0'!K24+'4. Sales - Cash at hand 0'!K25)/'4. Sales - Cash at hand 0'!K95)</f>
        <v>#DIV/0!</v>
      </c>
      <c r="L109" s="151" t="e">
        <f>365/(('4. Sales - Cash at hand 0'!L17+'4. Sales - Cash at hand 0'!L23+'4. Sales - Cash at hand 0'!L24+'4. Sales - Cash at hand 0'!L25)/'4. Sales - Cash at hand 0'!L95)</f>
        <v>#DIV/0!</v>
      </c>
      <c r="M109" s="4"/>
      <c r="N109" s="4"/>
      <c r="O109" s="4"/>
    </row>
    <row r="110" spans="2:15" s="8" customFormat="1" ht="15" hidden="1" customHeight="1" outlineLevel="1" x14ac:dyDescent="0.25">
      <c r="B110" s="138"/>
      <c r="C110" s="108" t="s">
        <v>250</v>
      </c>
      <c r="D110" s="150" t="e">
        <f>365/('4. Sales - Cash at hand 0'!D17/'4. Sales - Cash at hand 0'!D70)</f>
        <v>#DIV/0!</v>
      </c>
      <c r="E110" s="150" t="e">
        <f>365/('4. Sales - Cash at hand 0'!E17/'4. Sales - Cash at hand 0'!E70)</f>
        <v>#DIV/0!</v>
      </c>
      <c r="F110" s="150" t="e">
        <f>365/('4. Sales - Cash at hand 0'!F17/'4. Sales - Cash at hand 0'!F70)</f>
        <v>#DIV/0!</v>
      </c>
      <c r="G110" s="151" t="e">
        <f>365/('4. Sales - Cash at hand 0'!G17/'4. Sales - Cash at hand 0'!G70)</f>
        <v>#DIV/0!</v>
      </c>
      <c r="H110" s="151" t="e">
        <f>365/('4. Sales - Cash at hand 0'!H17/'4. Sales - Cash at hand 0'!H70)</f>
        <v>#DIV/0!</v>
      </c>
      <c r="I110" s="151" t="e">
        <f>365/('4. Sales - Cash at hand 0'!I17/'4. Sales - Cash at hand 0'!I70)</f>
        <v>#DIV/0!</v>
      </c>
      <c r="J110" s="151" t="e">
        <f>365/('4. Sales - Cash at hand 0'!J17/'4. Sales - Cash at hand 0'!J70)</f>
        <v>#DIV/0!</v>
      </c>
      <c r="K110" s="151" t="e">
        <f>365/('4. Sales - Cash at hand 0'!K17/'4. Sales - Cash at hand 0'!K70)</f>
        <v>#DIV/0!</v>
      </c>
      <c r="L110" s="151" t="e">
        <f>365/('4. Sales - Cash at hand 0'!L17/'4. Sales - Cash at hand 0'!L70)</f>
        <v>#DIV/0!</v>
      </c>
      <c r="M110" s="4"/>
      <c r="N110" s="4"/>
      <c r="O110" s="4"/>
    </row>
    <row r="111" spans="2:15" s="8" customFormat="1" ht="15" hidden="1" customHeight="1" outlineLevel="1" x14ac:dyDescent="0.25">
      <c r="B111" s="138"/>
      <c r="C111" s="108" t="s">
        <v>244</v>
      </c>
      <c r="D111" s="150">
        <f t="shared" ref="D111:L111" si="34">D71+D69+D70-D95-D96</f>
        <v>0</v>
      </c>
      <c r="E111" s="150">
        <f t="shared" si="34"/>
        <v>0</v>
      </c>
      <c r="F111" s="150">
        <f t="shared" si="34"/>
        <v>0</v>
      </c>
      <c r="G111" s="151" t="e">
        <f t="shared" si="34"/>
        <v>#DIV/0!</v>
      </c>
      <c r="H111" s="151" t="e">
        <f t="shared" si="34"/>
        <v>#DIV/0!</v>
      </c>
      <c r="I111" s="151" t="e">
        <f t="shared" si="34"/>
        <v>#DIV/0!</v>
      </c>
      <c r="J111" s="151" t="e">
        <f t="shared" si="34"/>
        <v>#DIV/0!</v>
      </c>
      <c r="K111" s="151" t="e">
        <f t="shared" si="34"/>
        <v>#DIV/0!</v>
      </c>
      <c r="L111" s="151" t="e">
        <f t="shared" si="34"/>
        <v>#DIV/0!</v>
      </c>
      <c r="M111" s="4"/>
      <c r="N111" s="4"/>
      <c r="O111" s="4"/>
    </row>
    <row r="112" spans="2:15" s="8" customFormat="1" ht="15" hidden="1" customHeight="1" outlineLevel="1" x14ac:dyDescent="0.25">
      <c r="B112" s="138"/>
      <c r="C112" s="119" t="s">
        <v>243</v>
      </c>
      <c r="D112" s="142" t="e">
        <f t="shared" ref="D112:L112" si="35">D111/D16</f>
        <v>#DIV/0!</v>
      </c>
      <c r="E112" s="142" t="e">
        <f t="shared" si="35"/>
        <v>#DIV/0!</v>
      </c>
      <c r="F112" s="142" t="e">
        <f t="shared" si="35"/>
        <v>#DIV/0!</v>
      </c>
      <c r="G112" s="143" t="e">
        <f t="shared" si="35"/>
        <v>#DIV/0!</v>
      </c>
      <c r="H112" s="143" t="e">
        <f t="shared" si="35"/>
        <v>#DIV/0!</v>
      </c>
      <c r="I112" s="143" t="e">
        <f t="shared" si="35"/>
        <v>#DIV/0!</v>
      </c>
      <c r="J112" s="143" t="e">
        <f t="shared" si="35"/>
        <v>#DIV/0!</v>
      </c>
      <c r="K112" s="143" t="e">
        <f t="shared" si="35"/>
        <v>#DIV/0!</v>
      </c>
      <c r="L112" s="143" t="e">
        <f t="shared" si="35"/>
        <v>#DIV/0!</v>
      </c>
      <c r="M112" s="4"/>
      <c r="N112" s="4"/>
      <c r="O112" s="4"/>
    </row>
    <row r="113" spans="2:17" s="8" customFormat="1" ht="15" hidden="1" customHeight="1" outlineLevel="1" x14ac:dyDescent="0.25">
      <c r="B113" s="99"/>
      <c r="C113" s="51"/>
      <c r="D113" s="122"/>
      <c r="E113" s="122"/>
      <c r="F113" s="122"/>
      <c r="G113" s="122"/>
      <c r="H113" s="122"/>
      <c r="I113" s="122"/>
      <c r="J113" s="122"/>
      <c r="K113" s="122"/>
      <c r="L113" s="122"/>
      <c r="M113" s="4"/>
      <c r="N113" s="4"/>
      <c r="O113" s="4"/>
    </row>
    <row r="114" spans="2:17" s="8" customFormat="1" ht="15" customHeight="1" collapsed="1" x14ac:dyDescent="0.25">
      <c r="B114" s="99"/>
      <c r="C114" s="51"/>
      <c r="D114" s="51"/>
      <c r="E114" s="51"/>
      <c r="F114" s="51"/>
      <c r="G114" s="51"/>
      <c r="H114" s="51"/>
      <c r="I114" s="51"/>
      <c r="J114" s="51"/>
      <c r="K114" s="51"/>
      <c r="L114" s="51"/>
      <c r="M114" s="4"/>
      <c r="N114" s="4"/>
      <c r="O114" s="4"/>
      <c r="P114" s="162"/>
      <c r="Q114" s="162"/>
    </row>
    <row r="115" spans="2:17" s="8" customFormat="1" ht="15" customHeight="1" x14ac:dyDescent="0.25">
      <c r="B115" s="99"/>
      <c r="C115" s="104" t="s">
        <v>32</v>
      </c>
      <c r="D115" s="104"/>
      <c r="E115" s="104"/>
      <c r="F115" s="104"/>
      <c r="G115" s="104"/>
      <c r="H115" s="104"/>
      <c r="I115" s="104"/>
      <c r="J115" s="104"/>
      <c r="K115" s="104"/>
      <c r="L115" s="104"/>
      <c r="M115" s="4"/>
      <c r="N115" s="4"/>
      <c r="O115" s="4"/>
      <c r="Q115" s="162"/>
    </row>
    <row r="116" spans="2:17" s="8" customFormat="1" ht="15" customHeight="1" x14ac:dyDescent="0.25">
      <c r="B116" s="99"/>
      <c r="C116" s="101" t="s">
        <v>220</v>
      </c>
      <c r="D116" s="171">
        <f>'Nefco Financials'!D$18</f>
        <v>2021</v>
      </c>
      <c r="E116" s="171">
        <f>'Nefco Financials'!E$18</f>
        <v>2022</v>
      </c>
      <c r="F116" s="171">
        <f>'Nefco Financials'!F$18</f>
        <v>2023</v>
      </c>
      <c r="G116" s="171">
        <f>'Nefco Financials'!H$18</f>
        <v>2024</v>
      </c>
      <c r="H116" s="171">
        <f>'Nefco Financials'!I$18</f>
        <v>2025</v>
      </c>
      <c r="I116" s="171">
        <f>'Nefco Financials'!J$18</f>
        <v>2026</v>
      </c>
      <c r="J116" s="171">
        <f>'Nefco Financials'!K$18</f>
        <v>2027</v>
      </c>
      <c r="K116" s="171">
        <f>'Nefco Financials'!L$18</f>
        <v>2028</v>
      </c>
      <c r="L116" s="171">
        <f>'Nefco Financials'!M$18</f>
        <v>2029</v>
      </c>
      <c r="M116" s="4"/>
      <c r="N116" s="4"/>
      <c r="O116" s="4"/>
      <c r="Q116" s="162"/>
    </row>
    <row r="117" spans="2:17" s="8" customFormat="1" ht="15" customHeight="1" x14ac:dyDescent="0.25">
      <c r="B117" s="99"/>
      <c r="C117" s="103"/>
      <c r="D117" s="102" t="s">
        <v>12</v>
      </c>
      <c r="E117" s="102" t="s">
        <v>12</v>
      </c>
      <c r="F117" s="102" t="s">
        <v>12</v>
      </c>
      <c r="G117" s="102" t="s">
        <v>13</v>
      </c>
      <c r="H117" s="102" t="s">
        <v>13</v>
      </c>
      <c r="I117" s="102" t="s">
        <v>13</v>
      </c>
      <c r="J117" s="102" t="s">
        <v>13</v>
      </c>
      <c r="K117" s="102" t="s">
        <v>13</v>
      </c>
      <c r="L117" s="102" t="s">
        <v>13</v>
      </c>
      <c r="M117" s="4"/>
      <c r="N117" s="4"/>
      <c r="O117" s="4"/>
    </row>
    <row r="118" spans="2:17" s="8" customFormat="1" ht="15" customHeight="1" x14ac:dyDescent="0.25">
      <c r="B118" s="99"/>
      <c r="C118" s="94" t="s">
        <v>47</v>
      </c>
      <c r="D118" s="31"/>
      <c r="E118" s="31"/>
      <c r="F118" s="31"/>
      <c r="G118" s="32"/>
      <c r="H118" s="32"/>
      <c r="I118" s="32"/>
      <c r="J118" s="32"/>
      <c r="K118" s="32"/>
      <c r="L118" s="32"/>
      <c r="M118" s="4"/>
      <c r="N118" s="4"/>
      <c r="O118" s="4"/>
    </row>
    <row r="119" spans="2:17" s="8" customFormat="1" ht="15" customHeight="1" x14ac:dyDescent="0.25">
      <c r="B119" s="99">
        <v>58</v>
      </c>
      <c r="C119" s="5" t="s">
        <v>10</v>
      </c>
      <c r="D119" s="13">
        <f t="shared" ref="D119:L119" si="36">D26</f>
        <v>0</v>
      </c>
      <c r="E119" s="13">
        <f t="shared" si="36"/>
        <v>0</v>
      </c>
      <c r="F119" s="13">
        <f t="shared" si="36"/>
        <v>0</v>
      </c>
      <c r="G119" s="9" t="e">
        <f t="shared" si="36"/>
        <v>#DIV/0!</v>
      </c>
      <c r="H119" s="9" t="e">
        <f t="shared" si="36"/>
        <v>#DIV/0!</v>
      </c>
      <c r="I119" s="9" t="e">
        <f t="shared" si="36"/>
        <v>#DIV/0!</v>
      </c>
      <c r="J119" s="9" t="e">
        <f t="shared" si="36"/>
        <v>#DIV/0!</v>
      </c>
      <c r="K119" s="9" t="e">
        <f t="shared" si="36"/>
        <v>#DIV/0!</v>
      </c>
      <c r="L119" s="9" t="e">
        <f t="shared" si="36"/>
        <v>#DIV/0!</v>
      </c>
      <c r="M119" s="4"/>
      <c r="N119" s="4"/>
      <c r="O119" s="4"/>
    </row>
    <row r="120" spans="2:17" s="8" customFormat="1" ht="15" customHeight="1" x14ac:dyDescent="0.25">
      <c r="B120" s="99">
        <f t="shared" si="30"/>
        <v>59</v>
      </c>
      <c r="C120" s="5" t="s">
        <v>344</v>
      </c>
      <c r="D120" s="13">
        <f>'Nefco Financials'!D131</f>
        <v>0</v>
      </c>
      <c r="E120" s="13">
        <f>'Nefco Financials'!E131</f>
        <v>0</v>
      </c>
      <c r="F120" s="13">
        <f>'Nefco Financials'!F131</f>
        <v>0</v>
      </c>
      <c r="G120" s="9" t="e">
        <f t="shared" ref="G120:L120" si="37">SUM(F69:F71)-SUM(G69:G71)+SUM(G94:G96)-SUM(F94:F96)</f>
        <v>#DIV/0!</v>
      </c>
      <c r="H120" s="9" t="e">
        <f t="shared" si="37"/>
        <v>#DIV/0!</v>
      </c>
      <c r="I120" s="9" t="e">
        <f t="shared" si="37"/>
        <v>#DIV/0!</v>
      </c>
      <c r="J120" s="9" t="e">
        <f t="shared" si="37"/>
        <v>#DIV/0!</v>
      </c>
      <c r="K120" s="9" t="e">
        <f t="shared" si="37"/>
        <v>#DIV/0!</v>
      </c>
      <c r="L120" s="9" t="e">
        <f t="shared" si="37"/>
        <v>#DIV/0!</v>
      </c>
      <c r="M120" s="111"/>
      <c r="N120" s="4"/>
      <c r="O120" s="4"/>
    </row>
    <row r="121" spans="2:17" s="8" customFormat="1" ht="15" customHeight="1" x14ac:dyDescent="0.25">
      <c r="B121" s="99">
        <f t="shared" si="30"/>
        <v>60</v>
      </c>
      <c r="C121" s="5" t="s">
        <v>31</v>
      </c>
      <c r="D121" s="13">
        <v>1.6189514129687554</v>
      </c>
      <c r="E121" s="13">
        <v>-26.194875897759989</v>
      </c>
      <c r="F121" s="13">
        <v>-95.891137619274133</v>
      </c>
      <c r="G121" s="9">
        <f>G38</f>
        <v>0</v>
      </c>
      <c r="H121" s="9">
        <f>H38</f>
        <v>0</v>
      </c>
      <c r="I121" s="9"/>
      <c r="J121" s="9">
        <f>J38</f>
        <v>0</v>
      </c>
      <c r="K121" s="9">
        <f>K38</f>
        <v>0</v>
      </c>
      <c r="L121" s="9">
        <f>L38</f>
        <v>0</v>
      </c>
      <c r="M121" s="111"/>
      <c r="N121" s="4"/>
      <c r="O121" s="4"/>
    </row>
    <row r="122" spans="2:17" s="8" customFormat="1" ht="15" customHeight="1" x14ac:dyDescent="0.25">
      <c r="B122" s="99" t="e">
        <f>1+#REF!</f>
        <v>#REF!</v>
      </c>
      <c r="C122" s="50" t="s">
        <v>70</v>
      </c>
      <c r="D122" s="33">
        <f t="shared" ref="D122:L122" si="38">SUM(D119:D121)</f>
        <v>1.6189514129687554</v>
      </c>
      <c r="E122" s="33">
        <f t="shared" si="38"/>
        <v>-26.194875897759989</v>
      </c>
      <c r="F122" s="33">
        <f t="shared" si="38"/>
        <v>-95.891137619274133</v>
      </c>
      <c r="G122" s="34" t="e">
        <f t="shared" si="38"/>
        <v>#DIV/0!</v>
      </c>
      <c r="H122" s="34" t="e">
        <f t="shared" si="38"/>
        <v>#DIV/0!</v>
      </c>
      <c r="I122" s="34" t="e">
        <f t="shared" si="38"/>
        <v>#DIV/0!</v>
      </c>
      <c r="J122" s="34" t="e">
        <f t="shared" si="38"/>
        <v>#DIV/0!</v>
      </c>
      <c r="K122" s="34" t="e">
        <f t="shared" si="38"/>
        <v>#DIV/0!</v>
      </c>
      <c r="L122" s="34" t="e">
        <f t="shared" si="38"/>
        <v>#DIV/0!</v>
      </c>
      <c r="M122" s="4"/>
      <c r="N122" s="4"/>
      <c r="O122" s="4"/>
    </row>
    <row r="123" spans="2:17" s="8" customFormat="1" ht="15" customHeight="1" x14ac:dyDescent="0.25">
      <c r="B123" s="99"/>
      <c r="C123" s="51"/>
      <c r="D123" s="16"/>
      <c r="E123" s="16"/>
      <c r="F123" s="16"/>
      <c r="G123" s="17"/>
      <c r="H123" s="17"/>
      <c r="I123" s="17"/>
      <c r="J123" s="17"/>
      <c r="K123" s="17"/>
      <c r="L123" s="17"/>
      <c r="M123" s="4"/>
      <c r="N123" s="4"/>
      <c r="O123" s="4"/>
    </row>
    <row r="124" spans="2:17" s="8" customFormat="1" ht="15" customHeight="1" x14ac:dyDescent="0.25">
      <c r="B124" s="99"/>
      <c r="C124" s="94" t="s">
        <v>46</v>
      </c>
      <c r="D124" s="16"/>
      <c r="E124" s="16"/>
      <c r="F124" s="16"/>
      <c r="G124" s="17"/>
      <c r="H124" s="17"/>
      <c r="I124" s="17"/>
      <c r="J124" s="17"/>
      <c r="K124" s="17"/>
      <c r="L124" s="17"/>
      <c r="M124" s="4"/>
      <c r="N124" s="4"/>
      <c r="O124" s="4"/>
    </row>
    <row r="125" spans="2:17" s="8" customFormat="1" ht="15" customHeight="1" x14ac:dyDescent="0.25">
      <c r="B125" s="99">
        <v>63</v>
      </c>
      <c r="C125" s="5" t="s">
        <v>356</v>
      </c>
      <c r="D125" s="13">
        <f>'Nefco Financials'!D137</f>
        <v>0</v>
      </c>
      <c r="E125" s="13">
        <f>'Nefco Financials'!E137</f>
        <v>0</v>
      </c>
      <c r="F125" s="13">
        <f>'Nefco Financials'!F137</f>
        <v>0</v>
      </c>
      <c r="G125" s="9">
        <f>'Nefco Financials'!H137</f>
        <v>0</v>
      </c>
      <c r="H125" s="9">
        <f>'Nefco Financials'!I137</f>
        <v>0</v>
      </c>
      <c r="I125" s="9">
        <f>'Nefco Financials'!J137</f>
        <v>0</v>
      </c>
      <c r="J125" s="9">
        <f>'Nefco Financials'!K137</f>
        <v>0</v>
      </c>
      <c r="K125" s="9">
        <f>'Nefco Financials'!L137</f>
        <v>0</v>
      </c>
      <c r="L125" s="9">
        <f>'Nefco Financials'!M137</f>
        <v>0</v>
      </c>
      <c r="M125" s="4"/>
      <c r="N125" s="4"/>
      <c r="O125" s="4"/>
    </row>
    <row r="126" spans="2:17" s="8" customFormat="1" ht="15" customHeight="1" x14ac:dyDescent="0.25">
      <c r="B126" s="99"/>
      <c r="C126" s="5" t="s">
        <v>357</v>
      </c>
      <c r="D126" s="13">
        <f>'Nefco Financials'!D138</f>
        <v>0</v>
      </c>
      <c r="E126" s="13">
        <f>'Nefco Financials'!E138</f>
        <v>0</v>
      </c>
      <c r="F126" s="13">
        <f>'Nefco Financials'!F138</f>
        <v>0</v>
      </c>
      <c r="G126" s="9">
        <f>'Nefco Financials'!H138</f>
        <v>0</v>
      </c>
      <c r="H126" s="9">
        <f>'Nefco Financials'!I138</f>
        <v>0</v>
      </c>
      <c r="I126" s="9">
        <f>'Nefco Financials'!J138</f>
        <v>0</v>
      </c>
      <c r="J126" s="9">
        <f>'Nefco Financials'!K138</f>
        <v>0</v>
      </c>
      <c r="K126" s="9">
        <f>'Nefco Financials'!L138</f>
        <v>0</v>
      </c>
      <c r="L126" s="9">
        <f>'Nefco Financials'!M138</f>
        <v>0</v>
      </c>
      <c r="M126" s="4"/>
      <c r="N126" s="4"/>
      <c r="O126" s="4"/>
    </row>
    <row r="127" spans="2:17" s="8" customFormat="1" ht="15" customHeight="1" x14ac:dyDescent="0.25">
      <c r="B127" s="99" t="e">
        <f>1+#REF!</f>
        <v>#REF!</v>
      </c>
      <c r="C127" s="50" t="s">
        <v>71</v>
      </c>
      <c r="D127" s="33">
        <f t="shared" ref="D127:L127" si="39">SUM(D125:D125)</f>
        <v>0</v>
      </c>
      <c r="E127" s="33">
        <f t="shared" si="39"/>
        <v>0</v>
      </c>
      <c r="F127" s="33">
        <f t="shared" si="39"/>
        <v>0</v>
      </c>
      <c r="G127" s="34">
        <f t="shared" si="39"/>
        <v>0</v>
      </c>
      <c r="H127" s="34">
        <f t="shared" si="39"/>
        <v>0</v>
      </c>
      <c r="I127" s="34">
        <f t="shared" si="39"/>
        <v>0</v>
      </c>
      <c r="J127" s="34">
        <f t="shared" si="39"/>
        <v>0</v>
      </c>
      <c r="K127" s="34">
        <f t="shared" si="39"/>
        <v>0</v>
      </c>
      <c r="L127" s="34">
        <f t="shared" si="39"/>
        <v>0</v>
      </c>
      <c r="M127" s="4"/>
      <c r="N127" s="4"/>
      <c r="O127" s="4"/>
    </row>
    <row r="128" spans="2:17" s="8" customFormat="1" ht="15" customHeight="1" x14ac:dyDescent="0.25">
      <c r="B128" s="99" t="e">
        <f t="shared" si="30"/>
        <v>#REF!</v>
      </c>
      <c r="C128" s="50" t="s">
        <v>38</v>
      </c>
      <c r="D128" s="33">
        <f>D127+D122</f>
        <v>1.6189514129687554</v>
      </c>
      <c r="E128" s="33">
        <f>E127+E122</f>
        <v>-26.194875897759989</v>
      </c>
      <c r="F128" s="33">
        <f>F127+F122</f>
        <v>-95.891137619274133</v>
      </c>
      <c r="G128" s="34" t="e">
        <f>G127+G122</f>
        <v>#DIV/0!</v>
      </c>
      <c r="H128" s="34" t="e">
        <f t="shared" ref="H128:L128" si="40">H127+H122</f>
        <v>#DIV/0!</v>
      </c>
      <c r="I128" s="34" t="e">
        <f t="shared" si="40"/>
        <v>#DIV/0!</v>
      </c>
      <c r="J128" s="34" t="e">
        <f t="shared" si="40"/>
        <v>#DIV/0!</v>
      </c>
      <c r="K128" s="34" t="e">
        <f t="shared" si="40"/>
        <v>#DIV/0!</v>
      </c>
      <c r="L128" s="34" t="e">
        <f t="shared" si="40"/>
        <v>#DIV/0!</v>
      </c>
      <c r="M128" s="4"/>
      <c r="N128" s="4"/>
      <c r="O128" s="4"/>
    </row>
    <row r="129" spans="2:15" s="8" customFormat="1" ht="15" customHeight="1" x14ac:dyDescent="0.25">
      <c r="B129" s="99"/>
      <c r="C129" s="51"/>
      <c r="D129" s="16"/>
      <c r="E129" s="16"/>
      <c r="F129" s="16"/>
      <c r="G129" s="17"/>
      <c r="H129" s="17"/>
      <c r="I129" s="17"/>
      <c r="J129" s="17"/>
      <c r="K129" s="17"/>
      <c r="L129" s="17"/>
      <c r="M129" s="4"/>
      <c r="N129" s="4"/>
      <c r="O129" s="4"/>
    </row>
    <row r="130" spans="2:15" s="8" customFormat="1" ht="15" customHeight="1" x14ac:dyDescent="0.25">
      <c r="B130" s="99"/>
      <c r="C130" s="94" t="s">
        <v>45</v>
      </c>
      <c r="D130" s="16"/>
      <c r="E130" s="16"/>
      <c r="F130" s="16"/>
      <c r="G130" s="17"/>
      <c r="H130" s="17"/>
      <c r="I130" s="17"/>
      <c r="J130" s="17"/>
      <c r="K130" s="17"/>
      <c r="L130" s="17"/>
      <c r="M130" s="4"/>
      <c r="N130" s="4"/>
      <c r="O130" s="4"/>
    </row>
    <row r="131" spans="2:15" s="8" customFormat="1" ht="15" customHeight="1" x14ac:dyDescent="0.25">
      <c r="B131" s="99">
        <v>67</v>
      </c>
      <c r="C131" s="5" t="s">
        <v>99</v>
      </c>
      <c r="D131" s="13">
        <f>'Nefco Financials'!D144</f>
        <v>0</v>
      </c>
      <c r="E131" s="13">
        <f>'Nefco Financials'!E144</f>
        <v>0</v>
      </c>
      <c r="F131" s="13">
        <f>'Nefco Financials'!F144</f>
        <v>0</v>
      </c>
      <c r="G131" s="9">
        <f>'Nefco Financials'!H144</f>
        <v>0</v>
      </c>
      <c r="H131" s="9">
        <f>'Nefco Financials'!I144</f>
        <v>0</v>
      </c>
      <c r="I131" s="9">
        <f>'Nefco Financials'!J144</f>
        <v>0</v>
      </c>
      <c r="J131" s="9">
        <f>'Nefco Financials'!K144</f>
        <v>0</v>
      </c>
      <c r="K131" s="9">
        <f>'Nefco Financials'!L144</f>
        <v>0</v>
      </c>
      <c r="L131" s="9">
        <f>'Nefco Financials'!M144</f>
        <v>0</v>
      </c>
      <c r="M131" s="4"/>
      <c r="N131" s="4"/>
      <c r="O131" s="4"/>
    </row>
    <row r="132" spans="2:15" s="8" customFormat="1" ht="15" customHeight="1" x14ac:dyDescent="0.25">
      <c r="B132" s="99"/>
      <c r="C132" s="5" t="s">
        <v>345</v>
      </c>
      <c r="D132" s="13">
        <f>'Nefco Financials'!D145</f>
        <v>0</v>
      </c>
      <c r="E132" s="13">
        <f>'Nefco Financials'!E145</f>
        <v>0</v>
      </c>
      <c r="F132" s="13">
        <f>'Nefco Financials'!F145</f>
        <v>0</v>
      </c>
      <c r="G132" s="9">
        <f>'Nefco Financials'!H145</f>
        <v>0</v>
      </c>
      <c r="H132" s="9">
        <f>'Nefco Financials'!I145</f>
        <v>0</v>
      </c>
      <c r="I132" s="9">
        <f>'Nefco Financials'!J145</f>
        <v>0</v>
      </c>
      <c r="J132" s="9">
        <f>'Nefco Financials'!K145</f>
        <v>0</v>
      </c>
      <c r="K132" s="9">
        <f>'Nefco Financials'!L145</f>
        <v>0</v>
      </c>
      <c r="L132" s="9">
        <f>'Nefco Financials'!M145</f>
        <v>0</v>
      </c>
      <c r="M132" s="4"/>
      <c r="N132" s="4"/>
      <c r="O132" s="4"/>
    </row>
    <row r="133" spans="2:15" s="8" customFormat="1" ht="15" customHeight="1" x14ac:dyDescent="0.25">
      <c r="B133" s="99"/>
      <c r="C133" s="5"/>
      <c r="D133" s="13"/>
      <c r="E133" s="13"/>
      <c r="F133" s="13"/>
      <c r="G133" s="9"/>
      <c r="H133" s="9"/>
      <c r="I133" s="9"/>
      <c r="J133" s="9"/>
      <c r="K133" s="9"/>
      <c r="L133" s="9"/>
      <c r="M133" s="4"/>
      <c r="N133" s="4"/>
      <c r="O133" s="4"/>
    </row>
    <row r="134" spans="2:15" s="8" customFormat="1" ht="15" customHeight="1" x14ac:dyDescent="0.25">
      <c r="B134" s="99">
        <v>69</v>
      </c>
      <c r="C134" s="5" t="s">
        <v>96</v>
      </c>
      <c r="D134" s="13">
        <f>'Nefco Financials'!D147</f>
        <v>0</v>
      </c>
      <c r="E134" s="13">
        <f>'Nefco Financials'!E147</f>
        <v>0</v>
      </c>
      <c r="F134" s="13">
        <f>'Nefco Financials'!F147</f>
        <v>0</v>
      </c>
      <c r="G134" s="9">
        <f>'Nefco Financials'!H147</f>
        <v>0</v>
      </c>
      <c r="H134" s="9">
        <f>'Nefco Financials'!I147</f>
        <v>0</v>
      </c>
      <c r="I134" s="9">
        <f>'Nefco Financials'!J147</f>
        <v>0</v>
      </c>
      <c r="J134" s="9">
        <f>'Nefco Financials'!K147</f>
        <v>0</v>
      </c>
      <c r="K134" s="9">
        <f>'Nefco Financials'!L147</f>
        <v>0</v>
      </c>
      <c r="L134" s="9">
        <f>'Nefco Financials'!M147</f>
        <v>0</v>
      </c>
      <c r="M134" s="4"/>
      <c r="N134" s="4"/>
      <c r="O134" s="4"/>
    </row>
    <row r="135" spans="2:15" s="8" customFormat="1" ht="15" customHeight="1" x14ac:dyDescent="0.25">
      <c r="B135" s="99"/>
      <c r="C135" s="5"/>
      <c r="D135" s="13"/>
      <c r="E135" s="13"/>
      <c r="F135" s="13"/>
      <c r="G135" s="9"/>
      <c r="H135" s="9"/>
      <c r="I135" s="9"/>
      <c r="J135" s="9"/>
      <c r="K135" s="9"/>
      <c r="L135" s="9"/>
      <c r="M135" s="4"/>
      <c r="N135" s="4"/>
      <c r="O135" s="4"/>
    </row>
    <row r="136" spans="2:15" s="8" customFormat="1" ht="15" customHeight="1" x14ac:dyDescent="0.25">
      <c r="B136" s="99">
        <v>70</v>
      </c>
      <c r="C136" s="5" t="s">
        <v>33</v>
      </c>
      <c r="D136" s="13">
        <f>'Nefco Financials'!D149</f>
        <v>0</v>
      </c>
      <c r="E136" s="13">
        <f>'Nefco Financials'!E149</f>
        <v>0</v>
      </c>
      <c r="F136" s="13">
        <f>'Nefco Financials'!F149</f>
        <v>0</v>
      </c>
      <c r="G136" s="9">
        <f>'Nefco Financials'!H149</f>
        <v>0</v>
      </c>
      <c r="H136" s="9">
        <f>'Nefco Financials'!I149</f>
        <v>0</v>
      </c>
      <c r="I136" s="9">
        <f>'Nefco Financials'!J149</f>
        <v>0</v>
      </c>
      <c r="J136" s="9">
        <f>'Nefco Financials'!K149</f>
        <v>0</v>
      </c>
      <c r="K136" s="9">
        <f>'Nefco Financials'!L149</f>
        <v>0</v>
      </c>
      <c r="L136" s="9">
        <f>'Nefco Financials'!M149</f>
        <v>0</v>
      </c>
      <c r="M136" s="4"/>
      <c r="N136" s="4"/>
      <c r="O136" s="4"/>
    </row>
    <row r="137" spans="2:15" s="8" customFormat="1" ht="15" customHeight="1" x14ac:dyDescent="0.25">
      <c r="B137" s="99">
        <f t="shared" si="30"/>
        <v>71</v>
      </c>
      <c r="C137" s="5" t="s">
        <v>34</v>
      </c>
      <c r="D137" s="13">
        <f>'Nefco Financials'!D150</f>
        <v>0</v>
      </c>
      <c r="E137" s="13">
        <f>'Nefco Financials'!E150</f>
        <v>0</v>
      </c>
      <c r="F137" s="13">
        <f>'Nefco Financials'!F150</f>
        <v>0</v>
      </c>
      <c r="G137" s="9">
        <f>'Nefco Financials'!H150</f>
        <v>0</v>
      </c>
      <c r="H137" s="9">
        <f>'Nefco Financials'!I150</f>
        <v>0</v>
      </c>
      <c r="I137" s="9">
        <f>'Nefco Financials'!J150</f>
        <v>0</v>
      </c>
      <c r="J137" s="9">
        <f>'Nefco Financials'!K150</f>
        <v>0</v>
      </c>
      <c r="K137" s="9">
        <f>'Nefco Financials'!L150</f>
        <v>0</v>
      </c>
      <c r="L137" s="9">
        <f>'Nefco Financials'!M150</f>
        <v>0</v>
      </c>
      <c r="M137" s="4"/>
      <c r="N137" s="4"/>
      <c r="O137" s="4"/>
    </row>
    <row r="138" spans="2:15" s="8" customFormat="1" ht="15" customHeight="1" x14ac:dyDescent="0.25">
      <c r="B138" s="99">
        <f t="shared" si="30"/>
        <v>72</v>
      </c>
      <c r="C138" s="5" t="s">
        <v>78</v>
      </c>
      <c r="D138" s="13">
        <f>'Nefco Financials'!D151</f>
        <v>0</v>
      </c>
      <c r="E138" s="13">
        <f>'Nefco Financials'!E151</f>
        <v>0</v>
      </c>
      <c r="F138" s="13">
        <f>'Nefco Financials'!F151</f>
        <v>0</v>
      </c>
      <c r="G138" s="9">
        <f>'Nefco Financials'!H151</f>
        <v>0</v>
      </c>
      <c r="H138" s="9">
        <f>'Nefco Financials'!I151</f>
        <v>0</v>
      </c>
      <c r="I138" s="9">
        <f>'Nefco Financials'!J151</f>
        <v>0</v>
      </c>
      <c r="J138" s="9">
        <f>'Nefco Financials'!K151</f>
        <v>0</v>
      </c>
      <c r="K138" s="9">
        <f>'Nefco Financials'!L151</f>
        <v>0</v>
      </c>
      <c r="L138" s="9">
        <f>'Nefco Financials'!M151</f>
        <v>0</v>
      </c>
      <c r="M138" s="4"/>
      <c r="N138" s="4"/>
      <c r="O138" s="4"/>
    </row>
    <row r="139" spans="2:15" s="8" customFormat="1" ht="15" customHeight="1" x14ac:dyDescent="0.25">
      <c r="B139" s="99"/>
      <c r="C139" s="5"/>
      <c r="D139" s="13"/>
      <c r="E139" s="13"/>
      <c r="F139" s="13"/>
      <c r="G139" s="9"/>
      <c r="H139" s="9"/>
      <c r="I139" s="9"/>
      <c r="J139" s="9"/>
      <c r="K139" s="9"/>
      <c r="L139" s="9"/>
      <c r="M139" s="4"/>
      <c r="N139" s="4"/>
      <c r="O139" s="4"/>
    </row>
    <row r="140" spans="2:15" s="8" customFormat="1" ht="15" customHeight="1" x14ac:dyDescent="0.25">
      <c r="B140" s="99">
        <v>73</v>
      </c>
      <c r="C140" s="5" t="s">
        <v>35</v>
      </c>
      <c r="D140" s="13">
        <f>'Nefco Financials'!D153</f>
        <v>0</v>
      </c>
      <c r="E140" s="13">
        <f>'Nefco Financials'!E153</f>
        <v>0</v>
      </c>
      <c r="F140" s="13">
        <f>'Nefco Financials'!F153</f>
        <v>0</v>
      </c>
      <c r="G140" s="9">
        <f>'Nefco Financials'!H153</f>
        <v>0</v>
      </c>
      <c r="H140" s="9">
        <f>'Nefco Financials'!I153</f>
        <v>0</v>
      </c>
      <c r="I140" s="9">
        <f>'Nefco Financials'!J153</f>
        <v>0</v>
      </c>
      <c r="J140" s="9">
        <f>'Nefco Financials'!K153</f>
        <v>0</v>
      </c>
      <c r="K140" s="9">
        <f>'Nefco Financials'!L153</f>
        <v>0</v>
      </c>
      <c r="L140" s="9">
        <f>'Nefco Financials'!M153</f>
        <v>0</v>
      </c>
      <c r="M140" s="4"/>
      <c r="N140" s="4"/>
      <c r="O140" s="4"/>
    </row>
    <row r="141" spans="2:15" s="8" customFormat="1" ht="15" customHeight="1" x14ac:dyDescent="0.25">
      <c r="B141" s="99">
        <f t="shared" si="30"/>
        <v>74</v>
      </c>
      <c r="C141" s="5" t="s">
        <v>36</v>
      </c>
      <c r="D141" s="13">
        <f>'Nefco Financials'!D154</f>
        <v>0</v>
      </c>
      <c r="E141" s="13">
        <f>'Nefco Financials'!E154</f>
        <v>0</v>
      </c>
      <c r="F141" s="13">
        <f>'Nefco Financials'!F154</f>
        <v>0</v>
      </c>
      <c r="G141" s="9">
        <f>'Nefco Financials'!H154</f>
        <v>0</v>
      </c>
      <c r="H141" s="9">
        <f>'Nefco Financials'!I154</f>
        <v>0</v>
      </c>
      <c r="I141" s="9">
        <f>'Nefco Financials'!J154</f>
        <v>0</v>
      </c>
      <c r="J141" s="9">
        <f>'Nefco Financials'!K154</f>
        <v>0</v>
      </c>
      <c r="K141" s="9">
        <f>'Nefco Financials'!L154</f>
        <v>0</v>
      </c>
      <c r="L141" s="9">
        <f>'Nefco Financials'!M154</f>
        <v>0</v>
      </c>
      <c r="M141" s="4"/>
      <c r="N141" s="4"/>
      <c r="O141" s="4"/>
    </row>
    <row r="142" spans="2:15" s="8" customFormat="1" ht="15" customHeight="1" x14ac:dyDescent="0.25">
      <c r="B142" s="99">
        <f t="shared" si="30"/>
        <v>75</v>
      </c>
      <c r="C142" s="5" t="s">
        <v>77</v>
      </c>
      <c r="D142" s="13">
        <f>'Nefco Financials'!D155</f>
        <v>0</v>
      </c>
      <c r="E142" s="13">
        <f>'Nefco Financials'!E155</f>
        <v>0</v>
      </c>
      <c r="F142" s="13">
        <f>'Nefco Financials'!F155</f>
        <v>0</v>
      </c>
      <c r="G142" s="9">
        <f>'Nefco Financials'!H155</f>
        <v>0</v>
      </c>
      <c r="H142" s="9">
        <f>'Nefco Financials'!I155</f>
        <v>0</v>
      </c>
      <c r="I142" s="9">
        <f>'Nefco Financials'!J155</f>
        <v>0</v>
      </c>
      <c r="J142" s="9">
        <f>'Nefco Financials'!K155</f>
        <v>0</v>
      </c>
      <c r="K142" s="9">
        <f>'Nefco Financials'!L155</f>
        <v>0</v>
      </c>
      <c r="L142" s="9">
        <f>'Nefco Financials'!M155</f>
        <v>0</v>
      </c>
      <c r="M142" s="4"/>
      <c r="N142" s="4"/>
      <c r="O142" s="4"/>
    </row>
    <row r="143" spans="2:15" s="8" customFormat="1" ht="15" customHeight="1" x14ac:dyDescent="0.25">
      <c r="B143" s="99" t="e">
        <f>1+#REF!</f>
        <v>#REF!</v>
      </c>
      <c r="C143" s="50" t="s">
        <v>72</v>
      </c>
      <c r="D143" s="33">
        <f t="shared" ref="D143:L143" si="41">SUM(D131:D142)</f>
        <v>0</v>
      </c>
      <c r="E143" s="33">
        <f t="shared" si="41"/>
        <v>0</v>
      </c>
      <c r="F143" s="33">
        <f t="shared" si="41"/>
        <v>0</v>
      </c>
      <c r="G143" s="34">
        <f t="shared" si="41"/>
        <v>0</v>
      </c>
      <c r="H143" s="34">
        <f t="shared" si="41"/>
        <v>0</v>
      </c>
      <c r="I143" s="34">
        <f t="shared" si="41"/>
        <v>0</v>
      </c>
      <c r="J143" s="34">
        <f t="shared" si="41"/>
        <v>0</v>
      </c>
      <c r="K143" s="34">
        <f t="shared" si="41"/>
        <v>0</v>
      </c>
      <c r="L143" s="34">
        <f t="shared" si="41"/>
        <v>0</v>
      </c>
      <c r="M143" s="4"/>
      <c r="N143" s="4"/>
      <c r="O143" s="4"/>
    </row>
    <row r="144" spans="2:15" s="8" customFormat="1" ht="15" customHeight="1" x14ac:dyDescent="0.25">
      <c r="B144" s="99"/>
      <c r="C144" s="52"/>
      <c r="D144" s="26"/>
      <c r="E144" s="26"/>
      <c r="F144" s="26"/>
      <c r="G144" s="27"/>
      <c r="H144" s="27"/>
      <c r="I144" s="27"/>
      <c r="J144" s="27"/>
      <c r="K144" s="27"/>
      <c r="L144" s="27"/>
      <c r="M144" s="4"/>
      <c r="N144" s="4"/>
      <c r="O144" s="4"/>
    </row>
    <row r="145" spans="2:15" s="8" customFormat="1" ht="15" customHeight="1" x14ac:dyDescent="0.25">
      <c r="B145" s="99"/>
      <c r="C145" s="94" t="s">
        <v>95</v>
      </c>
      <c r="D145" s="26"/>
      <c r="E145" s="26"/>
      <c r="F145" s="26"/>
      <c r="G145" s="27"/>
      <c r="H145" s="27"/>
      <c r="I145" s="27"/>
      <c r="J145" s="27"/>
      <c r="K145" s="27"/>
      <c r="L145" s="27"/>
      <c r="M145" s="4"/>
      <c r="N145" s="4"/>
      <c r="O145" s="4"/>
    </row>
    <row r="146" spans="2:15" s="8" customFormat="1" ht="15" customHeight="1" x14ac:dyDescent="0.25">
      <c r="B146" s="99">
        <v>78</v>
      </c>
      <c r="C146" s="5" t="s">
        <v>76</v>
      </c>
      <c r="D146" s="13">
        <f>'Nefco Financials'!D159</f>
        <v>0</v>
      </c>
      <c r="E146" s="13">
        <f>'Nefco Financials'!E159</f>
        <v>0</v>
      </c>
      <c r="F146" s="13">
        <f>'Nefco Financials'!F159</f>
        <v>0</v>
      </c>
      <c r="G146" s="9">
        <f>'Nefco Financials'!H159</f>
        <v>0</v>
      </c>
      <c r="H146" s="9">
        <f>'Nefco Financials'!I159</f>
        <v>0</v>
      </c>
      <c r="I146" s="9">
        <f>'Nefco Financials'!J159</f>
        <v>0</v>
      </c>
      <c r="J146" s="9">
        <f>'Nefco Financials'!K159</f>
        <v>0</v>
      </c>
      <c r="K146" s="9">
        <f>'Nefco Financials'!L159</f>
        <v>0</v>
      </c>
      <c r="L146" s="9">
        <f>'Nefco Financials'!M159</f>
        <v>0</v>
      </c>
      <c r="M146" s="4"/>
      <c r="N146" s="4"/>
      <c r="O146" s="4"/>
    </row>
    <row r="147" spans="2:15" s="8" customFormat="1" ht="15" customHeight="1" x14ac:dyDescent="0.25">
      <c r="B147" s="99" t="e">
        <f>1+#REF!</f>
        <v>#REF!</v>
      </c>
      <c r="C147" s="5" t="s">
        <v>306</v>
      </c>
      <c r="D147" s="13">
        <f>'Nefco Financials'!D160</f>
        <v>0</v>
      </c>
      <c r="E147" s="13">
        <f>'Nefco Financials'!E160</f>
        <v>0</v>
      </c>
      <c r="F147" s="13">
        <f>'Nefco Financials'!F160</f>
        <v>0</v>
      </c>
      <c r="G147" s="9">
        <f>'Nefco Financials'!H160</f>
        <v>0</v>
      </c>
      <c r="H147" s="9">
        <f>'Nefco Financials'!I160</f>
        <v>0</v>
      </c>
      <c r="I147" s="9">
        <f>'Nefco Financials'!J160</f>
        <v>0</v>
      </c>
      <c r="J147" s="9">
        <f>'Nefco Financials'!K160</f>
        <v>0</v>
      </c>
      <c r="K147" s="9">
        <f>'Nefco Financials'!L160</f>
        <v>0</v>
      </c>
      <c r="L147" s="9">
        <f>'Nefco Financials'!M160</f>
        <v>0</v>
      </c>
      <c r="M147" s="4"/>
      <c r="N147" s="4"/>
      <c r="O147" s="4"/>
    </row>
    <row r="148" spans="2:15" s="8" customFormat="1" ht="15" customHeight="1" x14ac:dyDescent="0.25">
      <c r="B148" s="99" t="e">
        <f t="shared" si="30"/>
        <v>#REF!</v>
      </c>
      <c r="C148" s="50" t="s">
        <v>73</v>
      </c>
      <c r="D148" s="33">
        <f t="shared" ref="D148:L148" si="42">SUM(D143:D147)+D128</f>
        <v>1.6189514129687554</v>
      </c>
      <c r="E148" s="33">
        <f t="shared" si="42"/>
        <v>-26.194875897759989</v>
      </c>
      <c r="F148" s="33">
        <f t="shared" si="42"/>
        <v>-95.891137619274133</v>
      </c>
      <c r="G148" s="34" t="e">
        <f t="shared" si="42"/>
        <v>#DIV/0!</v>
      </c>
      <c r="H148" s="34" t="e">
        <f t="shared" si="42"/>
        <v>#DIV/0!</v>
      </c>
      <c r="I148" s="34" t="e">
        <f t="shared" si="42"/>
        <v>#DIV/0!</v>
      </c>
      <c r="J148" s="34" t="e">
        <f t="shared" si="42"/>
        <v>#DIV/0!</v>
      </c>
      <c r="K148" s="34" t="e">
        <f t="shared" si="42"/>
        <v>#DIV/0!</v>
      </c>
      <c r="L148" s="34" t="e">
        <f t="shared" si="42"/>
        <v>#DIV/0!</v>
      </c>
      <c r="M148" s="4"/>
      <c r="N148" s="4"/>
      <c r="O148" s="4"/>
    </row>
    <row r="149" spans="2:15" s="8" customFormat="1" ht="15" customHeight="1" x14ac:dyDescent="0.25">
      <c r="B149" s="99"/>
      <c r="C149" s="53"/>
      <c r="D149" s="35"/>
      <c r="E149" s="35"/>
      <c r="F149" s="35"/>
      <c r="G149" s="25"/>
      <c r="H149" s="25"/>
      <c r="I149" s="25"/>
      <c r="J149" s="25"/>
      <c r="K149" s="25"/>
      <c r="L149" s="25"/>
      <c r="M149" s="4"/>
      <c r="N149" s="4"/>
      <c r="O149" s="4"/>
    </row>
    <row r="150" spans="2:15" s="8" customFormat="1" ht="15" customHeight="1" x14ac:dyDescent="0.25">
      <c r="B150" s="99">
        <v>82</v>
      </c>
      <c r="C150" s="54" t="s">
        <v>74</v>
      </c>
      <c r="D150" s="14">
        <f>'Nefco Financials'!D163</f>
        <v>0</v>
      </c>
      <c r="E150" s="14">
        <f>'Nefco Financials'!E163</f>
        <v>0</v>
      </c>
      <c r="F150" s="14">
        <f>'Nefco Financials'!F163</f>
        <v>0</v>
      </c>
      <c r="G150" s="36">
        <f>F151</f>
        <v>0</v>
      </c>
      <c r="H150" s="36" t="e">
        <f t="shared" ref="H150:L150" si="43">G151</f>
        <v>#DIV/0!</v>
      </c>
      <c r="I150" s="36" t="e">
        <f t="shared" si="43"/>
        <v>#DIV/0!</v>
      </c>
      <c r="J150" s="36" t="e">
        <f t="shared" si="43"/>
        <v>#DIV/0!</v>
      </c>
      <c r="K150" s="36" t="e">
        <f t="shared" si="43"/>
        <v>#DIV/0!</v>
      </c>
      <c r="L150" s="36" t="e">
        <f t="shared" si="43"/>
        <v>#DIV/0!</v>
      </c>
      <c r="M150" s="4"/>
      <c r="N150" s="4"/>
      <c r="O150" s="4"/>
    </row>
    <row r="151" spans="2:15" s="8" customFormat="1" ht="15" customHeight="1" thickBot="1" x14ac:dyDescent="0.3">
      <c r="B151" s="99">
        <f t="shared" si="30"/>
        <v>83</v>
      </c>
      <c r="C151" s="55" t="s">
        <v>75</v>
      </c>
      <c r="D151" s="37">
        <f>'Nefco Financials'!D164</f>
        <v>0</v>
      </c>
      <c r="E151" s="37">
        <f>'Nefco Financials'!E164</f>
        <v>0</v>
      </c>
      <c r="F151" s="37">
        <f>'Nefco Financials'!F164</f>
        <v>0</v>
      </c>
      <c r="G151" s="38" t="e">
        <f>G150+G148</f>
        <v>#DIV/0!</v>
      </c>
      <c r="H151" s="38" t="e">
        <f t="shared" ref="H151:K151" si="44">H150+H148</f>
        <v>#DIV/0!</v>
      </c>
      <c r="I151" s="38" t="e">
        <f t="shared" si="44"/>
        <v>#DIV/0!</v>
      </c>
      <c r="J151" s="38" t="e">
        <f t="shared" si="44"/>
        <v>#DIV/0!</v>
      </c>
      <c r="K151" s="38" t="e">
        <f t="shared" si="44"/>
        <v>#DIV/0!</v>
      </c>
      <c r="L151" s="38" t="e">
        <f>L150+L148</f>
        <v>#DIV/0!</v>
      </c>
      <c r="M151" s="4"/>
      <c r="N151" s="4"/>
      <c r="O151" s="4"/>
    </row>
    <row r="152" spans="2:15" s="8" customFormat="1" ht="15" customHeight="1" outlineLevel="1" x14ac:dyDescent="0.25">
      <c r="B152" s="99"/>
      <c r="C152" s="123"/>
      <c r="D152" s="114"/>
      <c r="E152" s="114"/>
      <c r="F152" s="114"/>
      <c r="G152" s="115"/>
      <c r="H152" s="115"/>
      <c r="I152" s="115"/>
      <c r="J152" s="115"/>
      <c r="K152" s="115"/>
      <c r="L152" s="115"/>
      <c r="M152" s="116"/>
      <c r="N152" s="116"/>
      <c r="O152" s="4"/>
    </row>
    <row r="153" spans="2:15" s="8" customFormat="1" ht="15" customHeight="1" outlineLevel="1" x14ac:dyDescent="0.25">
      <c r="B153" s="99"/>
      <c r="C153" s="107" t="s">
        <v>196</v>
      </c>
      <c r="D153" s="114"/>
      <c r="E153" s="114"/>
      <c r="F153" s="114"/>
      <c r="G153" s="115"/>
      <c r="H153" s="115"/>
      <c r="I153" s="115"/>
      <c r="J153" s="115"/>
      <c r="K153" s="115"/>
      <c r="L153" s="115"/>
      <c r="M153" s="116"/>
      <c r="N153" s="116"/>
      <c r="O153" s="4"/>
    </row>
    <row r="154" spans="2:15" s="8" customFormat="1" ht="15" customHeight="1" outlineLevel="1" x14ac:dyDescent="0.25">
      <c r="B154" s="99">
        <v>84</v>
      </c>
      <c r="C154" s="108" t="s">
        <v>82</v>
      </c>
      <c r="D154" s="117" t="e">
        <f t="shared" ref="D154:L154" si="45">D26/(-D137-D138-D141-D142)</f>
        <v>#DIV/0!</v>
      </c>
      <c r="E154" s="117" t="e">
        <f t="shared" si="45"/>
        <v>#DIV/0!</v>
      </c>
      <c r="F154" s="117" t="e">
        <f t="shared" si="45"/>
        <v>#DIV/0!</v>
      </c>
      <c r="G154" s="124" t="e">
        <f t="shared" si="45"/>
        <v>#DIV/0!</v>
      </c>
      <c r="H154" s="124" t="e">
        <f t="shared" si="45"/>
        <v>#DIV/0!</v>
      </c>
      <c r="I154" s="124" t="e">
        <f t="shared" si="45"/>
        <v>#DIV/0!</v>
      </c>
      <c r="J154" s="124" t="e">
        <f t="shared" si="45"/>
        <v>#DIV/0!</v>
      </c>
      <c r="K154" s="124" t="e">
        <f t="shared" si="45"/>
        <v>#DIV/0!</v>
      </c>
      <c r="L154" s="124" t="e">
        <f t="shared" si="45"/>
        <v>#DIV/0!</v>
      </c>
      <c r="M154" s="4"/>
      <c r="N154" s="4"/>
      <c r="O154" s="4"/>
    </row>
    <row r="155" spans="2:15" s="8" customFormat="1" ht="15" customHeight="1" outlineLevel="1" x14ac:dyDescent="0.25">
      <c r="B155" s="99">
        <f t="shared" si="30"/>
        <v>85</v>
      </c>
      <c r="C155" s="108" t="s">
        <v>42</v>
      </c>
      <c r="D155" s="117" t="e">
        <f t="shared" ref="D155:L155" si="46">D122/(-D137-D138-D141-D142)</f>
        <v>#DIV/0!</v>
      </c>
      <c r="E155" s="117" t="e">
        <f t="shared" si="46"/>
        <v>#DIV/0!</v>
      </c>
      <c r="F155" s="117" t="e">
        <f t="shared" si="46"/>
        <v>#DIV/0!</v>
      </c>
      <c r="G155" s="124" t="e">
        <f t="shared" si="46"/>
        <v>#DIV/0!</v>
      </c>
      <c r="H155" s="124" t="e">
        <f t="shared" si="46"/>
        <v>#DIV/0!</v>
      </c>
      <c r="I155" s="124" t="e">
        <f t="shared" si="46"/>
        <v>#DIV/0!</v>
      </c>
      <c r="J155" s="124" t="e">
        <f t="shared" si="46"/>
        <v>#DIV/0!</v>
      </c>
      <c r="K155" s="124" t="e">
        <f t="shared" si="46"/>
        <v>#DIV/0!</v>
      </c>
      <c r="L155" s="124" t="e">
        <f t="shared" si="46"/>
        <v>#DIV/0!</v>
      </c>
      <c r="M155" s="4"/>
      <c r="N155" s="4"/>
      <c r="O155" s="4"/>
    </row>
    <row r="156" spans="2:15" s="8" customFormat="1" ht="15" customHeight="1" outlineLevel="1" x14ac:dyDescent="0.25">
      <c r="B156" s="99">
        <f t="shared" si="30"/>
        <v>86</v>
      </c>
      <c r="C156" s="108" t="s">
        <v>39</v>
      </c>
      <c r="D156" s="117" t="e">
        <f t="shared" ref="D156:L156" si="47">D128/(-D137-D138-D141-D142)</f>
        <v>#DIV/0!</v>
      </c>
      <c r="E156" s="117" t="e">
        <f t="shared" si="47"/>
        <v>#DIV/0!</v>
      </c>
      <c r="F156" s="117" t="e">
        <f t="shared" si="47"/>
        <v>#DIV/0!</v>
      </c>
      <c r="G156" s="124" t="e">
        <f t="shared" si="47"/>
        <v>#DIV/0!</v>
      </c>
      <c r="H156" s="124" t="e">
        <f t="shared" si="47"/>
        <v>#DIV/0!</v>
      </c>
      <c r="I156" s="124" t="e">
        <f t="shared" si="47"/>
        <v>#DIV/0!</v>
      </c>
      <c r="J156" s="124" t="e">
        <f t="shared" si="47"/>
        <v>#DIV/0!</v>
      </c>
      <c r="K156" s="124" t="e">
        <f t="shared" si="47"/>
        <v>#DIV/0!</v>
      </c>
      <c r="L156" s="124" t="e">
        <f t="shared" si="47"/>
        <v>#DIV/0!</v>
      </c>
      <c r="M156" s="4"/>
      <c r="N156" s="4"/>
      <c r="O156" s="4"/>
    </row>
    <row r="157" spans="2:15" s="8" customFormat="1" ht="15" customHeight="1" outlineLevel="1" collapsed="1" x14ac:dyDescent="0.25">
      <c r="B157" s="99">
        <f t="shared" si="30"/>
        <v>87</v>
      </c>
      <c r="C157" s="125" t="s">
        <v>83</v>
      </c>
      <c r="D157" s="117" t="e">
        <f t="shared" ref="D157:L157" si="48">D26/(-D138-D142)</f>
        <v>#DIV/0!</v>
      </c>
      <c r="E157" s="117" t="e">
        <f t="shared" si="48"/>
        <v>#DIV/0!</v>
      </c>
      <c r="F157" s="117" t="e">
        <f t="shared" si="48"/>
        <v>#DIV/0!</v>
      </c>
      <c r="G157" s="124" t="e">
        <f t="shared" si="48"/>
        <v>#DIV/0!</v>
      </c>
      <c r="H157" s="124" t="e">
        <f t="shared" si="48"/>
        <v>#DIV/0!</v>
      </c>
      <c r="I157" s="124" t="e">
        <f t="shared" si="48"/>
        <v>#DIV/0!</v>
      </c>
      <c r="J157" s="124" t="e">
        <f t="shared" si="48"/>
        <v>#DIV/0!</v>
      </c>
      <c r="K157" s="124" t="e">
        <f t="shared" si="48"/>
        <v>#DIV/0!</v>
      </c>
      <c r="L157" s="124" t="e">
        <f t="shared" si="48"/>
        <v>#DIV/0!</v>
      </c>
      <c r="M157" s="4"/>
      <c r="N157" s="4"/>
      <c r="O157" s="4"/>
    </row>
    <row r="158" spans="2:15" s="8" customFormat="1" ht="15" customHeight="1" outlineLevel="1" x14ac:dyDescent="0.25">
      <c r="B158" s="99">
        <f t="shared" si="30"/>
        <v>88</v>
      </c>
      <c r="C158" s="125" t="s">
        <v>84</v>
      </c>
      <c r="D158" s="117" t="e">
        <f t="shared" ref="D158:L158" si="49">D122/(-D138-D142)</f>
        <v>#DIV/0!</v>
      </c>
      <c r="E158" s="117" t="e">
        <f t="shared" si="49"/>
        <v>#DIV/0!</v>
      </c>
      <c r="F158" s="117" t="e">
        <f t="shared" si="49"/>
        <v>#DIV/0!</v>
      </c>
      <c r="G158" s="124" t="e">
        <f t="shared" si="49"/>
        <v>#DIV/0!</v>
      </c>
      <c r="H158" s="124" t="e">
        <f t="shared" si="49"/>
        <v>#DIV/0!</v>
      </c>
      <c r="I158" s="124" t="e">
        <f t="shared" si="49"/>
        <v>#DIV/0!</v>
      </c>
      <c r="J158" s="124" t="e">
        <f t="shared" si="49"/>
        <v>#DIV/0!</v>
      </c>
      <c r="K158" s="124" t="e">
        <f t="shared" si="49"/>
        <v>#DIV/0!</v>
      </c>
      <c r="L158" s="124" t="e">
        <f t="shared" si="49"/>
        <v>#DIV/0!</v>
      </c>
      <c r="M158" s="4"/>
      <c r="N158" s="4"/>
      <c r="O158" s="4"/>
    </row>
    <row r="159" spans="2:15" s="8" customFormat="1" ht="15" customHeight="1" outlineLevel="1" x14ac:dyDescent="0.25">
      <c r="B159" s="99">
        <f t="shared" si="30"/>
        <v>89</v>
      </c>
      <c r="C159" s="125" t="s">
        <v>85</v>
      </c>
      <c r="D159" s="117" t="e">
        <f t="shared" ref="D159:L159" si="50">D128/(-D138-D142)</f>
        <v>#DIV/0!</v>
      </c>
      <c r="E159" s="117" t="e">
        <f t="shared" si="50"/>
        <v>#DIV/0!</v>
      </c>
      <c r="F159" s="117" t="e">
        <f t="shared" si="50"/>
        <v>#DIV/0!</v>
      </c>
      <c r="G159" s="124" t="e">
        <f t="shared" si="50"/>
        <v>#DIV/0!</v>
      </c>
      <c r="H159" s="124" t="e">
        <f t="shared" si="50"/>
        <v>#DIV/0!</v>
      </c>
      <c r="I159" s="124" t="e">
        <f t="shared" si="50"/>
        <v>#DIV/0!</v>
      </c>
      <c r="J159" s="124" t="e">
        <f t="shared" si="50"/>
        <v>#DIV/0!</v>
      </c>
      <c r="K159" s="124" t="e">
        <f t="shared" si="50"/>
        <v>#DIV/0!</v>
      </c>
      <c r="L159" s="124" t="e">
        <f t="shared" si="50"/>
        <v>#DIV/0!</v>
      </c>
      <c r="M159" s="4"/>
      <c r="N159" s="4"/>
      <c r="O159" s="4"/>
    </row>
    <row r="160" spans="2:15" s="8" customFormat="1" ht="15" customHeight="1" outlineLevel="1" x14ac:dyDescent="0.25">
      <c r="B160" s="99">
        <v>93</v>
      </c>
      <c r="C160" s="125" t="s">
        <v>230</v>
      </c>
      <c r="D160" s="117" t="e">
        <f t="shared" ref="D160:L160" si="51">(D150+D128)/(-D136-D137-D138-D140-D141-D142)</f>
        <v>#DIV/0!</v>
      </c>
      <c r="E160" s="117" t="e">
        <f t="shared" si="51"/>
        <v>#DIV/0!</v>
      </c>
      <c r="F160" s="117" t="e">
        <f t="shared" si="51"/>
        <v>#DIV/0!</v>
      </c>
      <c r="G160" s="124" t="e">
        <f t="shared" si="51"/>
        <v>#DIV/0!</v>
      </c>
      <c r="H160" s="124" t="e">
        <f t="shared" si="51"/>
        <v>#DIV/0!</v>
      </c>
      <c r="I160" s="124" t="e">
        <f t="shared" si="51"/>
        <v>#DIV/0!</v>
      </c>
      <c r="J160" s="124" t="e">
        <f t="shared" si="51"/>
        <v>#DIV/0!</v>
      </c>
      <c r="K160" s="124" t="e">
        <f t="shared" si="51"/>
        <v>#DIV/0!</v>
      </c>
      <c r="L160" s="124" t="e">
        <f t="shared" si="51"/>
        <v>#DIV/0!</v>
      </c>
      <c r="M160" s="4"/>
      <c r="N160" s="4"/>
      <c r="O160" s="4"/>
    </row>
    <row r="161" spans="2:15" s="8" customFormat="1" ht="15" customHeight="1" outlineLevel="1" x14ac:dyDescent="0.25">
      <c r="B161" s="99">
        <f>1+B159</f>
        <v>90</v>
      </c>
      <c r="C161" s="125" t="s">
        <v>106</v>
      </c>
      <c r="D161" s="117" t="e">
        <f t="shared" ref="D161:L161" si="52">D122/D16</f>
        <v>#DIV/0!</v>
      </c>
      <c r="E161" s="117" t="e">
        <f t="shared" si="52"/>
        <v>#DIV/0!</v>
      </c>
      <c r="F161" s="117" t="e">
        <f t="shared" si="52"/>
        <v>#DIV/0!</v>
      </c>
      <c r="G161" s="124" t="e">
        <f t="shared" si="52"/>
        <v>#DIV/0!</v>
      </c>
      <c r="H161" s="124" t="e">
        <f t="shared" si="52"/>
        <v>#DIV/0!</v>
      </c>
      <c r="I161" s="124" t="e">
        <f t="shared" si="52"/>
        <v>#DIV/0!</v>
      </c>
      <c r="J161" s="124" t="e">
        <f t="shared" si="52"/>
        <v>#DIV/0!</v>
      </c>
      <c r="K161" s="124" t="e">
        <f t="shared" si="52"/>
        <v>#DIV/0!</v>
      </c>
      <c r="L161" s="124" t="e">
        <f t="shared" si="52"/>
        <v>#DIV/0!</v>
      </c>
      <c r="M161" s="4"/>
      <c r="N161" s="4"/>
      <c r="O161" s="4"/>
    </row>
    <row r="162" spans="2:15" s="8" customFormat="1" ht="15" customHeight="1" outlineLevel="1" x14ac:dyDescent="0.25">
      <c r="B162" s="99">
        <f t="shared" si="30"/>
        <v>91</v>
      </c>
      <c r="C162" s="125" t="s">
        <v>107</v>
      </c>
      <c r="D162" s="117" t="e">
        <f t="shared" ref="D162:L162" si="53">D128/D16</f>
        <v>#DIV/0!</v>
      </c>
      <c r="E162" s="117" t="e">
        <f t="shared" si="53"/>
        <v>#DIV/0!</v>
      </c>
      <c r="F162" s="117" t="e">
        <f t="shared" si="53"/>
        <v>#DIV/0!</v>
      </c>
      <c r="G162" s="124" t="e">
        <f t="shared" si="53"/>
        <v>#DIV/0!</v>
      </c>
      <c r="H162" s="124" t="e">
        <f t="shared" si="53"/>
        <v>#DIV/0!</v>
      </c>
      <c r="I162" s="124" t="e">
        <f t="shared" si="53"/>
        <v>#DIV/0!</v>
      </c>
      <c r="J162" s="124" t="e">
        <f t="shared" si="53"/>
        <v>#DIV/0!</v>
      </c>
      <c r="K162" s="124" t="e">
        <f t="shared" si="53"/>
        <v>#DIV/0!</v>
      </c>
      <c r="L162" s="124" t="e">
        <f t="shared" si="53"/>
        <v>#DIV/0!</v>
      </c>
      <c r="M162" s="4"/>
      <c r="N162" s="4"/>
      <c r="O162" s="4"/>
    </row>
    <row r="163" spans="2:15" s="8" customFormat="1" ht="15" customHeight="1" outlineLevel="1" x14ac:dyDescent="0.25">
      <c r="B163" s="99">
        <f>1+B105</f>
        <v>55</v>
      </c>
      <c r="C163" s="108" t="s">
        <v>86</v>
      </c>
      <c r="D163" s="117" t="e">
        <f t="shared" ref="D163:L163" si="54">D105/D26</f>
        <v>#DIV/0!</v>
      </c>
      <c r="E163" s="117" t="e">
        <f t="shared" si="54"/>
        <v>#DIV/0!</v>
      </c>
      <c r="F163" s="117" t="e">
        <f t="shared" si="54"/>
        <v>#DIV/0!</v>
      </c>
      <c r="G163" s="118" t="e">
        <f t="shared" si="54"/>
        <v>#DIV/0!</v>
      </c>
      <c r="H163" s="118" t="e">
        <f t="shared" si="54"/>
        <v>#DIV/0!</v>
      </c>
      <c r="I163" s="118" t="e">
        <f t="shared" si="54"/>
        <v>#DIV/0!</v>
      </c>
      <c r="J163" s="118" t="e">
        <f t="shared" si="54"/>
        <v>#DIV/0!</v>
      </c>
      <c r="K163" s="118" t="e">
        <f t="shared" si="54"/>
        <v>#DIV/0!</v>
      </c>
      <c r="L163" s="118" t="e">
        <f t="shared" si="54"/>
        <v>#DIV/0!</v>
      </c>
      <c r="M163" s="4"/>
      <c r="N163" s="4"/>
      <c r="O163" s="4"/>
    </row>
    <row r="164" spans="2:15" s="8" customFormat="1" ht="15" customHeight="1" outlineLevel="1" x14ac:dyDescent="0.25">
      <c r="B164" s="99">
        <f>1+B162</f>
        <v>92</v>
      </c>
      <c r="C164" s="119" t="s">
        <v>105</v>
      </c>
      <c r="D164" s="120" t="e">
        <f t="shared" ref="D164:L164" si="55">D128/D105</f>
        <v>#DIV/0!</v>
      </c>
      <c r="E164" s="120" t="e">
        <f t="shared" si="55"/>
        <v>#DIV/0!</v>
      </c>
      <c r="F164" s="120" t="e">
        <f t="shared" si="55"/>
        <v>#DIV/0!</v>
      </c>
      <c r="G164" s="121" t="e">
        <f t="shared" si="55"/>
        <v>#DIV/0!</v>
      </c>
      <c r="H164" s="121" t="e">
        <f t="shared" si="55"/>
        <v>#DIV/0!</v>
      </c>
      <c r="I164" s="121" t="e">
        <f t="shared" si="55"/>
        <v>#DIV/0!</v>
      </c>
      <c r="J164" s="121" t="e">
        <f t="shared" si="55"/>
        <v>#DIV/0!</v>
      </c>
      <c r="K164" s="121" t="e">
        <f t="shared" si="55"/>
        <v>#DIV/0!</v>
      </c>
      <c r="L164" s="121" t="e">
        <f t="shared" si="55"/>
        <v>#DIV/0!</v>
      </c>
      <c r="M164" s="4"/>
      <c r="N164" s="4"/>
      <c r="O164" s="4"/>
    </row>
    <row r="165" spans="2:15" s="8" customFormat="1" ht="15" customHeight="1" outlineLevel="1" x14ac:dyDescent="0.25">
      <c r="B165" s="99"/>
      <c r="C165" s="51"/>
      <c r="D165" s="5"/>
      <c r="E165" s="5"/>
      <c r="F165" s="5"/>
      <c r="G165" s="5"/>
      <c r="H165" s="5"/>
      <c r="I165" s="5"/>
    </row>
    <row r="166" spans="2:15" s="8" customFormat="1" ht="15" customHeight="1" x14ac:dyDescent="0.25">
      <c r="B166" s="99"/>
      <c r="C166" s="51"/>
      <c r="D166" s="5"/>
      <c r="E166" s="5"/>
      <c r="F166" s="5"/>
      <c r="G166" s="5"/>
      <c r="H166" s="5"/>
      <c r="I166" s="5"/>
    </row>
    <row r="167" spans="2:15" s="8" customFormat="1" ht="15" customHeight="1" x14ac:dyDescent="0.25">
      <c r="B167" s="99"/>
      <c r="C167" s="126" t="s">
        <v>228</v>
      </c>
      <c r="D167" s="127">
        <f t="shared" ref="D167:L167" si="56">D51+D53+D57-D16</f>
        <v>0</v>
      </c>
      <c r="E167" s="127">
        <f t="shared" si="56"/>
        <v>0</v>
      </c>
      <c r="F167" s="127">
        <f t="shared" si="56"/>
        <v>0</v>
      </c>
      <c r="G167" s="127">
        <f t="shared" si="56"/>
        <v>0</v>
      </c>
      <c r="H167" s="127">
        <f t="shared" si="56"/>
        <v>0</v>
      </c>
      <c r="I167" s="127">
        <f t="shared" si="56"/>
        <v>0</v>
      </c>
      <c r="J167" s="127">
        <f t="shared" si="56"/>
        <v>0</v>
      </c>
      <c r="K167" s="127">
        <f t="shared" si="56"/>
        <v>0</v>
      </c>
      <c r="L167" s="127">
        <f t="shared" si="56"/>
        <v>0</v>
      </c>
    </row>
    <row r="168" spans="2:15" s="8" customFormat="1" ht="15" customHeight="1" x14ac:dyDescent="0.25">
      <c r="B168" s="99"/>
      <c r="C168" s="126" t="s">
        <v>226</v>
      </c>
      <c r="D168" s="127">
        <f t="shared" ref="D168:L168" si="57">D74-D151</f>
        <v>0</v>
      </c>
      <c r="E168" s="127">
        <f t="shared" si="57"/>
        <v>0</v>
      </c>
      <c r="F168" s="127">
        <f t="shared" si="57"/>
        <v>0</v>
      </c>
      <c r="G168" s="127" t="e">
        <f t="shared" si="57"/>
        <v>#DIV/0!</v>
      </c>
      <c r="H168" s="127" t="e">
        <f t="shared" si="57"/>
        <v>#DIV/0!</v>
      </c>
      <c r="I168" s="127" t="e">
        <f t="shared" si="57"/>
        <v>#DIV/0!</v>
      </c>
      <c r="J168" s="127" t="e">
        <f t="shared" si="57"/>
        <v>#DIV/0!</v>
      </c>
      <c r="K168" s="127" t="e">
        <f t="shared" si="57"/>
        <v>#DIV/0!</v>
      </c>
      <c r="L168" s="127" t="e">
        <f t="shared" si="57"/>
        <v>#DIV/0!</v>
      </c>
    </row>
    <row r="169" spans="2:15" s="8" customFormat="1" ht="15" customHeight="1" x14ac:dyDescent="0.25">
      <c r="B169" s="99"/>
      <c r="C169" s="126" t="s">
        <v>227</v>
      </c>
      <c r="D169" s="127">
        <f t="shared" ref="D169:L169" si="58">D101-D76</f>
        <v>0</v>
      </c>
      <c r="E169" s="127">
        <f t="shared" si="58"/>
        <v>0</v>
      </c>
      <c r="F169" s="127">
        <f t="shared" si="58"/>
        <v>0</v>
      </c>
      <c r="G169" s="127" t="e">
        <f t="shared" si="58"/>
        <v>#DIV/0!</v>
      </c>
      <c r="H169" s="127" t="e">
        <f t="shared" si="58"/>
        <v>#DIV/0!</v>
      </c>
      <c r="I169" s="127" t="e">
        <f t="shared" si="58"/>
        <v>#DIV/0!</v>
      </c>
      <c r="J169" s="127" t="e">
        <f t="shared" si="58"/>
        <v>#DIV/0!</v>
      </c>
      <c r="K169" s="127" t="e">
        <f t="shared" si="58"/>
        <v>#DIV/0!</v>
      </c>
      <c r="L169" s="127" t="e">
        <f t="shared" si="58"/>
        <v>#DIV/0!</v>
      </c>
    </row>
    <row r="170" spans="2:15" s="8" customFormat="1" ht="15" customHeight="1" x14ac:dyDescent="0.25">
      <c r="B170" s="99"/>
      <c r="C170" s="51"/>
      <c r="D170" s="5"/>
      <c r="E170" s="5"/>
      <c r="F170" s="5"/>
      <c r="G170" s="5"/>
      <c r="H170" s="5"/>
      <c r="I170" s="5"/>
    </row>
    <row r="171" spans="2:15" s="8" customFormat="1" ht="15" customHeight="1" x14ac:dyDescent="0.25">
      <c r="B171" s="99"/>
      <c r="C171" s="51"/>
      <c r="D171" s="5"/>
      <c r="E171" s="5"/>
      <c r="F171" s="5"/>
      <c r="G171" s="5"/>
      <c r="H171" s="5"/>
      <c r="I171" s="5"/>
    </row>
    <row r="172" spans="2:15" ht="15" customHeight="1" x14ac:dyDescent="0.2"/>
    <row r="173" spans="2:15" ht="12" customHeight="1" x14ac:dyDescent="0.2"/>
    <row r="174" spans="2:15" ht="12" customHeight="1" x14ac:dyDescent="0.2"/>
    <row r="175" spans="2:15" ht="12" customHeight="1" x14ac:dyDescent="0.2"/>
  </sheetData>
  <sheetProtection selectLockedCells="1"/>
  <conditionalFormatting sqref="D16:L17 D79:L82">
    <cfRule type="cellIs" dxfId="23" priority="4" operator="equal">
      <formula>0</formula>
    </cfRule>
  </conditionalFormatting>
  <conditionalFormatting sqref="D20:L21 D23:L25 D28:L28 D31:L33 D36:L38 D42:L42 D64:L66 D69:L71 D74:L75 D85:L85 D88:L91 D94:L96 D119:L121 D134:L134 D136:L138 D140:L142 D146:L147 D150:L150">
    <cfRule type="cellIs" dxfId="22" priority="9" operator="equal">
      <formula>0</formula>
    </cfRule>
  </conditionalFormatting>
  <conditionalFormatting sqref="D103:L103 D167:L169">
    <cfRule type="cellIs" dxfId="21" priority="7" operator="lessThan">
      <formula>-0.4</formula>
    </cfRule>
    <cfRule type="cellIs" dxfId="20" priority="8" operator="greaterThan">
      <formula>0.4</formula>
    </cfRule>
  </conditionalFormatting>
  <conditionalFormatting sqref="D125:L126">
    <cfRule type="cellIs" dxfId="19" priority="2" operator="equal">
      <formula>0</formula>
    </cfRule>
  </conditionalFormatting>
  <conditionalFormatting sqref="D131:L132">
    <cfRule type="cellIs" dxfId="18" priority="1" operator="equal">
      <formula>0</formula>
    </cfRule>
  </conditionalFormatting>
  <conditionalFormatting sqref="P25">
    <cfRule type="cellIs" dxfId="17" priority="6" operator="equal">
      <formula>0</formula>
    </cfRule>
  </conditionalFormatting>
  <conditionalFormatting sqref="P38">
    <cfRule type="cellIs" dxfId="16" priority="5" operator="equal">
      <formula>0</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96D2-CC0D-4E99-8D86-21F3F4F84D32}">
  <sheetPr>
    <tabColor theme="1"/>
  </sheetPr>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358F421D145944868EEDAABAE2A600" ma:contentTypeVersion="17" ma:contentTypeDescription="Create a new document." ma:contentTypeScope="" ma:versionID="548418044d2e7e207661bf70bba06818">
  <xsd:schema xmlns:xsd="http://www.w3.org/2001/XMLSchema" xmlns:xs="http://www.w3.org/2001/XMLSchema" xmlns:p="http://schemas.microsoft.com/office/2006/metadata/properties" xmlns:ns3="60f99bb8-8218-43ae-82d5-90442ea3c03d" xmlns:ns4="bfe8e390-4ce4-4d15-b4c5-8d0da7dcd01f" targetNamespace="http://schemas.microsoft.com/office/2006/metadata/properties" ma:root="true" ma:fieldsID="68a880cbd5c496ba316721252b28375b" ns3:_="" ns4:_="">
    <xsd:import namespace="60f99bb8-8218-43ae-82d5-90442ea3c03d"/>
    <xsd:import namespace="bfe8e390-4ce4-4d15-b4c5-8d0da7dcd0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MediaServiceOCR" minOccurs="0"/>
                <xsd:element ref="ns4:MediaServiceGenerationTime" minOccurs="0"/>
                <xsd:element ref="ns4:MediaServiceEventHashCode"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f99bb8-8218-43ae-82d5-90442ea3c03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e8e390-4ce4-4d15-b4c5-8d0da7dcd0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fe8e390-4ce4-4d15-b4c5-8d0da7dcd01f" xsi:nil="true"/>
  </documentManagement>
</p:properties>
</file>

<file path=customXml/itemProps1.xml><?xml version="1.0" encoding="utf-8"?>
<ds:datastoreItem xmlns:ds="http://schemas.openxmlformats.org/officeDocument/2006/customXml" ds:itemID="{7D81804D-E23B-4008-8A0F-C4609D5A6BDB}">
  <ds:schemaRefs>
    <ds:schemaRef ds:uri="http://schemas.microsoft.com/sharepoint/v3/contenttype/forms"/>
  </ds:schemaRefs>
</ds:datastoreItem>
</file>

<file path=customXml/itemProps2.xml><?xml version="1.0" encoding="utf-8"?>
<ds:datastoreItem xmlns:ds="http://schemas.openxmlformats.org/officeDocument/2006/customXml" ds:itemID="{55287B46-7401-42BE-A0D8-AF38CCBC0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f99bb8-8218-43ae-82d5-90442ea3c03d"/>
    <ds:schemaRef ds:uri="bfe8e390-4ce4-4d15-b4c5-8d0da7dcd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127F9D-6D6A-4273-A086-690C2DC238C6}">
  <ds:schemaRefs>
    <ds:schemaRef ds:uri="60f99bb8-8218-43ae-82d5-90442ea3c03d"/>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bfe8e390-4ce4-4d15-b4c5-8d0da7dcd0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Qualitative assessment</vt:lpstr>
      <vt:lpstr>Financial KPIs</vt:lpstr>
      <vt:lpstr>Nefco Financials</vt:lpstr>
      <vt:lpstr>Sales pipeline specification</vt:lpstr>
      <vt:lpstr>Summary of sensitivity</vt:lpstr>
      <vt:lpstr>Sensitivity - Sales &gt;</vt:lpstr>
      <vt:lpstr>3. Sales - DSCR 1,0</vt:lpstr>
      <vt:lpstr>4. Sales - Cash at hand 0</vt:lpstr>
      <vt:lpstr>Sensitivity COGS &gt;</vt:lpstr>
      <vt:lpstr>1. COGS - DSCR 1,0</vt:lpstr>
      <vt:lpstr>4. COGS - Cash at hand 0</vt:lpstr>
      <vt:lpstr>Data validation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2015-06-05T18:17:20Z</dcterms:created>
  <dcterms:modified xsi:type="dcterms:W3CDTF">2024-04-05T08:01:30Z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0x010100BA358F421D145944868EEDAABAE2A600</vt:lpwstr>
  </property>
  <property fmtid="{D5CDD505-2E9C-101B-9397-08002B2CF9AE}" pid="3" name="_dlc_DocIdItemGuid">
    <vt:lpwstr>9b673af4-f037-41e9-a7c9-49704a7d8ec0</vt:lpwstr>
  </property>
  <property fmtid="{D5CDD505-2E9C-101B-9397-08002B2CF9AE}" pid="4" name="AdminCounterparty">
    <vt:lpwstr/>
  </property>
  <property fmtid="{D5CDD505-2E9C-101B-9397-08002B2CF9AE}" pid="5" name="NIBCPDMCountry">
    <vt:lpwstr/>
  </property>
  <property fmtid="{D5CDD505-2E9C-101B-9397-08002B2CF9AE}" pid="6" name="NEFCOCounterparty">
    <vt:lpwstr/>
  </property>
</Properties>
</file>